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ALEX\ESCRITORIO\Contratación\VICEADMIN\Desktop\ALEX\JURIDICA\ALEX L\Pliegos\2019\FACHADAS PARA SEMANA SANTA\DOCUMENTO DEFINITIVOS\"/>
    </mc:Choice>
  </mc:AlternateContent>
  <bookViews>
    <workbookView xWindow="0" yWindow="0" windowWidth="28800" windowHeight="11730" activeTab="4"/>
  </bookViews>
  <sheets>
    <sheet name="VERIFICACIÓN JURIDICA" sheetId="63" r:id="rId1"/>
    <sheet name="VERIFICACIÓN FINANCIERA" sheetId="64" r:id="rId2"/>
    <sheet name="VERIFICACION TECNICA" sheetId="57" r:id="rId3"/>
    <sheet name="VTE" sheetId="33" r:id="rId4"/>
    <sheet name="CALIFICACION ADICIONAL" sheetId="58" r:id="rId5"/>
    <sheet name="PROPUESTA ECONOMICA" sheetId="32" state="hidden" r:id="rId6"/>
  </sheets>
  <externalReferences>
    <externalReference r:id="rId7"/>
    <externalReference r:id="rId8"/>
    <externalReference r:id="rId9"/>
    <externalReference r:id="rId10"/>
    <externalReference r:id="rId11"/>
  </externalReferences>
  <definedNames>
    <definedName name="_Toc212325127" localSheetId="0">'VERIFICACIÓN JURIDICA'!#REF!</definedName>
    <definedName name="_xlnm.Print_Area" localSheetId="4">'CALIFICACION ADICIONAL'!$A$1:$L$45</definedName>
    <definedName name="_xlnm.Print_Area" localSheetId="0">'VERIFICACIÓN JURIDICA'!$A$1:$J$35</definedName>
    <definedName name="_xlnm.Print_Area" localSheetId="2">'VERIFICACION TECNICA'!$A$1:$J$69</definedName>
    <definedName name="ELECTRICA" localSheetId="1">'[1]3.PRESUP. ELECTRICO'!$A$4:$G$212</definedName>
    <definedName name="ELECTRICA" localSheetId="0">'[1]3.PRESUP. ELECTRICO'!$A$4:$G$212</definedName>
    <definedName name="ELECTRICA">'[2]3.PRESUP. ELECTRICO'!$A$4:$G$212</definedName>
    <definedName name="Export" localSheetId="4"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2">'VERIFICACION TECNICA'!$A$37:$B$40</definedName>
    <definedName name="formul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'[2]2.PRESUPUESTO OBRA CIVIL'!$A$4:$G$224</definedName>
    <definedName name="PROGRAMA" localSheetId="1">'[4]Planes Validar'!$B$2:$B$7</definedName>
    <definedName name="PROGRAMA" localSheetId="0">'[4]Planes Validar'!$B$2:$B$7</definedName>
    <definedName name="PROGRAMA">'[5]Planes Validar'!$B$2:$B$7</definedName>
    <definedName name="SELECCION" localSheetId="1">[4]Soluciones!$B$7</definedName>
    <definedName name="SELECCION" localSheetId="0">[4]Soluciones!$B$7</definedName>
    <definedName name="SELECCION">[5]Soluciones!$B$7</definedName>
    <definedName name="_xlnm.Print_Titles" localSheetId="4">'CALIFICACION ADICIONAL'!$A:$D,'CALIFICACION ADICIONAL'!$1:$12</definedName>
    <definedName name="_xlnm.Print_Titles" localSheetId="0">'VERIFICACIÓN JURIDICA'!$A:$B,'VERIFICACIÓN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5" i="57" l="1"/>
  <c r="D15" i="57"/>
  <c r="L21" i="58"/>
  <c r="J21" i="58"/>
  <c r="H21" i="58"/>
  <c r="F21" i="58"/>
  <c r="D21" i="58"/>
  <c r="J28" i="57"/>
  <c r="O49" i="33"/>
  <c r="O37" i="33"/>
  <c r="O10" i="33" s="1"/>
  <c r="O25" i="33"/>
  <c r="O11" i="33" s="1"/>
  <c r="F15" i="57" l="1"/>
  <c r="S3" i="33"/>
  <c r="O3" i="33"/>
  <c r="K3" i="33"/>
  <c r="K10" i="58"/>
  <c r="I10" i="58"/>
  <c r="G10" i="58"/>
  <c r="E10" i="58"/>
  <c r="I10" i="57"/>
  <c r="G10" i="57"/>
  <c r="E10" i="57"/>
  <c r="C10" i="57"/>
  <c r="G3" i="33" s="1"/>
  <c r="A7" i="58" l="1"/>
  <c r="S49" i="33" l="1"/>
  <c r="S37" i="33"/>
  <c r="S25" i="33"/>
  <c r="S11" i="33" s="1"/>
  <c r="S10" i="33" l="1"/>
  <c r="S6" i="33" s="1"/>
  <c r="J16" i="57" s="1"/>
  <c r="P49" i="33"/>
  <c r="K11" i="33"/>
  <c r="K49" i="33"/>
  <c r="L49" i="33" s="1"/>
  <c r="K37" i="33"/>
  <c r="K25" i="33"/>
  <c r="G49" i="33"/>
  <c r="G11" i="33" s="1"/>
  <c r="T49" i="33"/>
  <c r="G37" i="33"/>
  <c r="G25" i="33"/>
  <c r="O6" i="33" l="1"/>
  <c r="O13" i="33" s="1"/>
  <c r="P25" i="33"/>
  <c r="K10" i="33"/>
  <c r="H49" i="33"/>
  <c r="G10" i="33"/>
  <c r="G6" i="33" s="1"/>
  <c r="T37" i="33"/>
  <c r="T25" i="33"/>
  <c r="K6" i="33" l="1"/>
  <c r="F16" i="57" s="1"/>
  <c r="B46" i="57"/>
  <c r="B47" i="57" s="1"/>
  <c r="D28" i="57" l="1"/>
  <c r="B42" i="57" l="1"/>
  <c r="B43" i="57" s="1"/>
  <c r="K28" i="57"/>
  <c r="B40" i="57"/>
  <c r="B38" i="57"/>
  <c r="B39" i="57" l="1"/>
  <c r="D29" i="57"/>
  <c r="D32" i="57" s="1"/>
  <c r="J29" i="57"/>
  <c r="J32" i="57" s="1"/>
  <c r="H16" i="57" l="1"/>
  <c r="P37" i="33"/>
  <c r="L28" i="32" l="1"/>
  <c r="I26" i="32"/>
  <c r="D16" i="57" l="1"/>
  <c r="C16" i="57" s="1"/>
  <c r="C14" i="57" s="1"/>
  <c r="H37" i="33"/>
  <c r="L25" i="33"/>
  <c r="H25" i="33"/>
  <c r="L37" i="33"/>
  <c r="S13" i="33"/>
  <c r="G13" i="33"/>
  <c r="K13" i="33"/>
  <c r="E16" i="57"/>
  <c r="E14" i="57" s="1"/>
  <c r="I16" i="57"/>
  <c r="I14" i="57" s="1"/>
  <c r="D10" i="33"/>
  <c r="G16" i="57"/>
  <c r="G14" i="57" s="1"/>
</calcChain>
</file>

<file path=xl/sharedStrings.xml><?xml version="1.0" encoding="utf-8"?>
<sst xmlns="http://schemas.openxmlformats.org/spreadsheetml/2006/main" count="541" uniqueCount="234">
  <si>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</si>
  <si>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</si>
  <si>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</si>
  <si>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</si>
  <si>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</si>
  <si>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</si>
  <si>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</si>
  <si>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</si>
  <si>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</si>
  <si>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</si>
  <si>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</si>
  <si>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</si>
  <si>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</si>
  <si>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</si>
  <si>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</si>
  <si>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</si>
  <si>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</si>
  <si>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</si>
  <si>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</si>
  <si>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</si>
  <si>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</si>
  <si>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</si>
  <si>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</si>
  <si>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</si>
  <si>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</si>
  <si>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</si>
  <si>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</si>
  <si>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</si>
  <si>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</si>
  <si>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</si>
  <si>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</si>
  <si>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</si>
  <si>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</si>
  <si>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</si>
  <si>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</si>
  <si>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</si>
  <si>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</si>
  <si>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</si>
  <si>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</si>
  <si>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</si>
  <si>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</si>
  <si>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</si>
  <si>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</si>
  <si>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</si>
  <si>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</si>
  <si>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</si>
  <si>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</si>
  <si>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</si>
  <si>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</si>
  <si>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</si>
  <si>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</si>
  <si>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</si>
  <si>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</si>
  <si>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</si>
  <si>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</si>
  <si>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</si>
  <si>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</si>
  <si>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</si>
  <si>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</si>
  <si>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</si>
  <si>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</si>
  <si>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</si>
  <si>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</si>
  <si>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</si>
  <si>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</si>
  <si>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</si>
  <si>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</si>
  <si>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</si>
  <si>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</si>
  <si>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</si>
  <si>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</si>
  <si>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</si>
  <si>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</si>
  <si>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</si>
  <si>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</si>
  <si>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</si>
  <si>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</si>
  <si>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</si>
  <si>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</si>
  <si>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</si>
  <si>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</si>
  <si>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</si>
  <si>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</si>
  <si>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</si>
  <si>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</si>
  <si>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</si>
  <si>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</si>
  <si>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</si>
  <si>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</si>
  <si>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</si>
  <si>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</si>
  <si>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</si>
  <si>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</si>
  <si>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</si>
  <si>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</si>
  <si>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</si>
  <si>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</si>
  <si>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</si>
  <si>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</si>
  <si>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</si>
  <si>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</si>
  <si>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</si>
  <si>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</si>
  <si>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</si>
  <si>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</si>
  <si>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</si>
  <si>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</si>
  <si>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</si>
  <si>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</si>
  <si>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SI</t>
  </si>
  <si>
    <t>N/A</t>
  </si>
  <si>
    <t>CONCEPTO</t>
  </si>
  <si>
    <t>40% VTE</t>
  </si>
  <si>
    <t>VERIFICACIÓN REQUISITOS TECNICOS HABILITANTES</t>
  </si>
  <si>
    <t>% PARTICIPACION (40%)</t>
  </si>
  <si>
    <t>2.3.</t>
  </si>
  <si>
    <t>2.3.1.</t>
  </si>
  <si>
    <t>UNIVERSIDAD DEL CAUCA - VICERRECTORIA ADMINISTRATIVA</t>
  </si>
  <si>
    <t>HABIL</t>
  </si>
  <si>
    <t>VTE2</t>
  </si>
  <si>
    <t xml:space="preserve">INFORME DE EVALUACIÓN DE OFERTAS </t>
  </si>
  <si>
    <t>OBSERVACION</t>
  </si>
  <si>
    <t>REQUISITOS DE CAPACIDAD JURIDICA</t>
  </si>
  <si>
    <t>CARTA DE PRESENTACIÓN</t>
  </si>
  <si>
    <t>GARANTÍA DE SERIEDAD DE LA PROPUESTA</t>
  </si>
  <si>
    <t>NO</t>
  </si>
  <si>
    <t>PERSONAL MÍNIMO REQUERIDO</t>
  </si>
  <si>
    <t>2.4.</t>
  </si>
  <si>
    <t>PROPUESTA ECONOMICA</t>
  </si>
  <si>
    <t>Corrección Aritmetica</t>
  </si>
  <si>
    <t>NO HABIL</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</si>
  <si>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</si>
  <si>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</si>
  <si>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</si>
  <si>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</si>
  <si>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</si>
  <si>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</si>
  <si>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</si>
  <si>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</si>
  <si>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</si>
  <si>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</si>
  <si>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</si>
  <si>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</si>
  <si>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</si>
  <si>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</si>
  <si>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</si>
  <si>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</si>
  <si>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</si>
  <si>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 xml:space="preserve">REGISTRO UNICO DE PROPONENTES </t>
  </si>
  <si>
    <t>CARTA DE ACEPTACIÓN DEL PRESUPUESTO OFICIAL</t>
  </si>
  <si>
    <t>HÁBIL</t>
  </si>
  <si>
    <t>CONTRATO 3</t>
  </si>
  <si>
    <t>UNSPSC
721015</t>
  </si>
  <si>
    <t>ING. CIVIL
FECHA EXP. M.P. 1991
CARTA DE COMPROMISO
DISPONIBILIDAD 100%</t>
  </si>
  <si>
    <t>LICITACIÓN PÚBLICA N° 003-2019</t>
  </si>
  <si>
    <t>OBJETO: OBRA CIVIL PARA ENLUCIMIENTO DE FACHADAS EXTERNAS DE LOS EDIFICIOS DE LA UNIVERSIDAD DEL CAUCA, UBICADOS EN EL SECTOR HISTÓRICO DE LA CIUDAD DE POPAYÁN PARA EL AÑO 2019.</t>
  </si>
  <si>
    <t>MANUEL JURADO HERRERA</t>
  </si>
  <si>
    <t>MÁXIMO tres (03) contratos de obra civil de construcción y/o adecuación y/o ampliación y/o mantenimiento y/o mejoramiento de edificaciones públicas no residenciales. La  sumatoria del valor actualizado de los contratos aportados debe ser por una cuantía igual o superior al presupuesto oficial de la presente convocatoria, relacionada con el  criterio de VALOR TOTAL EJECUTADO (VTE).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t>
  </si>
  <si>
    <t>VALOR TOTAL EJECUTADO 
PO = $ 194.302.551</t>
  </si>
  <si>
    <t>Director de obra: Un (1) ingeniero civil o arquitecto, con al menos diez (10) años de experiencia general, contados a partir de la expedición de la matricula profesional con 50% de disponibilidad de tiempo, quien será el coordinador y responsable de cada una de las actividades y productos descritos en el presupuesto oficial.</t>
  </si>
  <si>
    <t>Residente de Obra.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vigente nivel avanzado, es decir con fecha de expedición que no supere un (1) año a la fecha de cierre de la presente convocatoria.</t>
  </si>
  <si>
    <t>Maestro de obra. Un (1) maestro o técnico en construcción con al menos cinco (5) años de experiencia general, contados a partir de la expedición de la matricula profesional con 100% de disponibilidad de tiempo, y certificado de trabajo seguro en alturas vigente nivel avanzado, es decir con fecha de expedición que no supere un (1) año a la fecha de cierre de la presente convocatoria.</t>
  </si>
  <si>
    <t>Profesional en salud ocupacional. Un (1) profesional en un área de salud ocupacional o tecnólogo en salud ocupacional o técnico en salud ocupacional o profesional con
especialización en un área de salud ocupacional con 100% de disponibilidad de tiempo y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t>
  </si>
  <si>
    <t xml:space="preserve">DOCUMENTOS TECNICOS </t>
  </si>
  <si>
    <t>2.3.1</t>
  </si>
  <si>
    <t>EXPERIENCIA ESPECÍFICA DEL PROPONENTE</t>
  </si>
  <si>
    <t>2.3.3</t>
  </si>
  <si>
    <t>NÚMERO DE CUADRILLAS DE TRABAJO (150 puntos)</t>
  </si>
  <si>
    <t>MENOS DE CUATRO (4) CUADRILLAS DE
TRABAJO SIMULTANEAS</t>
  </si>
  <si>
    <t>DE CUATRO (4) A CINCO (5) CUADRILLAS DE
TRABAJO SIMULTÁNEAS</t>
  </si>
  <si>
    <t>MAS DE CINCO (5) CUADRILLAS DE TRABAJO
SIMULTÁNEAS</t>
  </si>
  <si>
    <t>NÚMERO DE CUERPOS DE ANDAMIOS MULTIDIRECCIONALES CERTIFICADOS (150
puntos)</t>
  </si>
  <si>
    <t>Menos de 35 cuerpos</t>
  </si>
  <si>
    <t>Al menos 35 Cuerpos</t>
  </si>
  <si>
    <t>Mas de 35 cuerpos</t>
  </si>
  <si>
    <t>PUNTAJE ADICIONAL</t>
  </si>
  <si>
    <t>CONVOCATORIA PÚBLICA N° 003-2019</t>
  </si>
  <si>
    <t xml:space="preserve">VERIFICACIÓN REQUISITOS HABILITANTES - PROPONENTES </t>
  </si>
  <si>
    <t>OBJETO: OBRA CIVIL PARA ENLUCIMIENTO DE FACHADAS EXTERNAS DE LOS EDIFICIOS DE LA UNIVERSIDAD DEL CAUCA, UBICADOS EN EL SECTOR HISTÓRICO DE LA CIUDAD DE POPAYÁN PARA EL AÑO 2019</t>
  </si>
  <si>
    <t>GUSTAVO ADOLFO ACOSTA</t>
  </si>
  <si>
    <t>JUAN CARLOS MARTINEZ</t>
  </si>
  <si>
    <t xml:space="preserve">CONSORCIO T Y T </t>
  </si>
  <si>
    <t>EXISTENCIA Y CAPACIDAD LEGAL</t>
  </si>
  <si>
    <t>RUT</t>
  </si>
  <si>
    <t>PAGO DE APORTES DE SEGURIDAD SOCIAL Y APORTES PARAFISCALES</t>
  </si>
  <si>
    <t>COMPROMISO DE TRANSPARENCIA</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</si>
  <si>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</si>
  <si>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</si>
  <si>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</si>
  <si>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</si>
  <si>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</si>
  <si>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LICITACION No. 003-2019</t>
  </si>
  <si>
    <t xml:space="preserve">UNSPSC
721015 </t>
  </si>
  <si>
    <t>ING. CIVIL
FECHA EXP. M.P. 1991
CARTA DE COMPROMISO DISPONIBILIDAD DEL 50%</t>
  </si>
  <si>
    <t>MAESTRO
FECHA EXP. 2000
CARTA DE COMPROMISO
DISPONIBILIDAD 100%
CERTIFICACION TRABAJO EN ALTURAS EXP. 8/07/2018</t>
  </si>
  <si>
    <r>
      <t xml:space="preserve">EL CONTRATO No.1
INSCRITO EN LOS CODIGOS UNSPSC 721015 
APORTA ACTA DE RECIBIDO DE OBRA N°3 Y FINAL
EL CONTRATO No.2
INSCRITO EN LOS CODIGOS UNSPSC 721015
APORTA ACTA DE LIQUIDACION
EL CONTRATO No.3
INSCRITO EN LOS CODIGOS UNSPSC 721515 
APORTA ACTA DE RECIBO DE OBRA N°3 Y FINAL
</t>
    </r>
    <r>
      <rPr>
        <b/>
        <sz val="11"/>
        <color rgb="FFFF0000"/>
        <rFont val="Arial Narrow"/>
        <family val="2"/>
      </rPr>
      <t/>
    </r>
  </si>
  <si>
    <t xml:space="preserve">EL CONTRATO No.1
INSCRITO EN LOS CODIGOS UNSPSC 721015 
APORTA ACTA PARCIAL N°4 Y FINAL
EL CONTRATO No.2
INSCRITO EN LOS CODIGOS UNSPSC 721015
APORTA ACTA DE LIQUIDACION FINAL
EL CONTRATO No.3
INSCRITO EN LOS CODIGOS UNSPSC 721515 
APORTA ACTA DE LIQUIDACIÓN FINAL
</t>
  </si>
  <si>
    <t>MAESTRO
FECHA EXP. 2011
CARTA DE COMPROMISO
DISPONIBILIDAD 100%
CERTIFICACION TRABAJO EN ALTURAS EXP. 22/10/2018</t>
  </si>
  <si>
    <t>ARQUITECTA
FECHA EXP. M.P. 2000
CARTA DE COMPROMISO
DISPONIBILIDAD 100%
ACTA DE LIQUIDACION COMO CONTRATISTA
CERTIFICACION TRABAJO EN ALTURAS EXP. 08/06/2018</t>
  </si>
  <si>
    <t>Anexa Carta  de la empresa CVS EQUIPAR &amp; CIA S. en C, junto con la camara de comercio</t>
  </si>
  <si>
    <t>Anexa Carta de compromiso</t>
  </si>
  <si>
    <t xml:space="preserve">Anexa  carta de compromiso </t>
  </si>
  <si>
    <t xml:space="preserve">EL CONTRATO No.1
INSCRITO EN LOS CODIGOS UNSPSC 721015 
APORTA ACTA LIQUIDACIÓN 
EL CONTRATO No.2
INSCRITO EN LOS CODIGOS UNSPSC 721015
APORTA  ACTA PARCIAL N°4 Y FINAL
</t>
  </si>
  <si>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t>
  </si>
  <si>
    <t>ING. CIVIL
FECHA EXP. M.P. 2007
CARTA DE COMPROMISO
DISPONIBILIDAD 100%</t>
  </si>
  <si>
    <t>ING. CIVIL
FECHA EXP. M.P. 2005
CARTA DE COMPROMISO
DISPONIBILIDAD 100%
ACTA PARCIAL Y  FINAL COMO CONTRATISTA
CERTIFICACION TRABAJO EN ALTURAS EXP. 4/04/2018</t>
  </si>
  <si>
    <t>MAESTRO
FECHA EXP. 1996
CARTA DE COMPROMISO
DISPONIBILIDAD 100%
CERTIFICACION TRABAJO EN ALTURAS EXP. 4/04/2018</t>
  </si>
  <si>
    <t xml:space="preserve">TECNICO EN SEGURIDAD OCUPACIONAL DEBE ANEXAR LA LICENCIA PARA LA PRESTACION DE SERVICIOS EN SALUD OCUPACIONAL
CARTA DE COMPROMISO
DISPONIBILIDAD 100%
CERTIFICACION TRABAJO EN ALTURAS  EXP. 17/12/2018
</t>
  </si>
  <si>
    <t xml:space="preserve">EL CONTRATO No.1
INSCRITO EN LOS CODIGOS UNSPSC 721015 
APORTA ACTA  FINAL
EL CONTRATO No.2
INSCRITO EN LOS CODIGOS UNSPSC 721015
APORTA ACTA FINAL
</t>
  </si>
  <si>
    <t>ING. CIVIL
FECHA EXP. M.P. 2000
CARTA DE COMPROMISO
DISPONIBILIDAD 100%</t>
  </si>
  <si>
    <t>ING. CIVIL
FECHA EXP. M.P. 2007
CARTA DE COMPROMISO
DISPONIBILIDAD 100%
ACTA DE LIQUIDACION COMO CONTRATISTA
CERTIFICACION TRABAJO EN ALTURAS EXP. 18/09/2018</t>
  </si>
  <si>
    <t>MAESTRO
FECHA EXP. 2013
CARTA DE COMPROMISO
DISPONIBILIDAD 100%
CERTIFICACION TRABAJO EN ALTURAS EXP. 09/09/2018</t>
  </si>
  <si>
    <t>PUNTAJE N° CUADRILLAS</t>
  </si>
  <si>
    <t>PUNTAJE ANDAMIOS CERTIFICADOS</t>
  </si>
  <si>
    <t>Anexa carta de compromisos y relación de cuadrillas</t>
  </si>
  <si>
    <t>ESPECIALISTA EN SALUD OCUPACIONAL
FECHA EXP. LICENCIA 01/02/2012
CARTA DE COMPROMISO
DISPONIBILIDAD 100%
CERTIFICACION TRABAJO EN ALTURAS  EXP. 10/12/2018</t>
  </si>
  <si>
    <t xml:space="preserve">ESPECIALISTA EN SALUD OCUPACIONAL
FECHA EXP. LICENCIA 06/12/2011
CARTA DE COMPROMISO
DISPONIBILIDAD 100%
CERTIFICACION TRABAJO EN ALTURAS  EXP. 16/10/2018
</t>
  </si>
  <si>
    <t>No certifica disponibilidad de número de cuerpos de andamios multidireccionales
certificados</t>
  </si>
  <si>
    <t>Consorciado N°1 = 1617,48
Consorciado N°2 = 3763,00</t>
  </si>
  <si>
    <t xml:space="preserve">COMITÉ FINANCIERO ASESOR </t>
  </si>
  <si>
    <t xml:space="preserve">VERIFICACIÓN REQUISITOS FINANCIEROS - PROPONENTES </t>
  </si>
  <si>
    <t>REQUISITOS DE CAPACIDAD FINANCIERA</t>
  </si>
  <si>
    <t>ÍNDICE DE LIQUIDEZ &gt;= 1,2</t>
  </si>
  <si>
    <t>NINGUNA</t>
  </si>
  <si>
    <t>NIVEL DE ENDEUDAMIENTO &lt;= 60%</t>
  </si>
  <si>
    <t>RAZÓN DE COBERTURA DE INTERESES &gt;= 1 ó INDEFINIDO</t>
  </si>
  <si>
    <t>CAPITAL DE TRABAJO &gt;= AL 100% DE $194.302.501</t>
  </si>
  <si>
    <t>RENTABILIDAD EN EL PATRIMONIO  &gt;= 0,03</t>
  </si>
  <si>
    <t>RENTABILIDAD EN EL ACTIVO  &gt;=0,01</t>
  </si>
  <si>
    <t>SUBSANA</t>
  </si>
  <si>
    <t xml:space="preserve"> APORTA EL DIPLOMA DE ESPECIALISTA EN GERENCIA  EN SALUD OCUPACIONAL
FECHA EXP. LICENCIA 25/07/2014
CARTA DE COMPROMISO
DISPONIBILIDAD 100%
CERTIFICACION TRABAJO EN ALTURAS  EXP. 20/03/2018</t>
  </si>
  <si>
    <t>Se verifica los folios 70 al 80</t>
  </si>
  <si>
    <t>NO APORTA EL REQUISITO.
SE DEJA CLARO QUE SI SE PRESENTA ALGUN ERROR EN LA PROPUESTA ECONOMICA SERA RECHAZADA</t>
  </si>
  <si>
    <t>ING. CIVIL
FECHA EXP. M.P. 1995
CARTA DE COMPROMISO
DISPONIBILIDAD 100%
ACTA DE PARCIAL N. 4 Y FINAL COMO CONTRATISTA
 CUMPLE CON EL CERTIFICADO DE TRABAJO EN ALTURAS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</si>
</sst>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quot;$&quot;\ #,##0_);[Red]\(&quot;$&quot;\ #,##0\)"/>
    <numFmt numFmtId="165" formatCode="_-&quot;$&quot;* #,##0_-;\-&quot;$&quot;* #,##0_-;_-&quot;$&quot;* &quot;-&quot;_-;_-@_-"/>
    <numFmt numFmtId="166" formatCode="_-&quot;$&quot;* #,##0.00_-;\-&quot;$&quot;* #,##0.00_-;_-&quot;$&quot;* &quot;-&quot;??_-;_-@_-"/>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0.000"/>
    <numFmt numFmtId="177" formatCode="_(* #,##0.00_);_(* \(#,##0.00\);_(* &quot;-&quot;??_);_(@_)"/>
  </numFmts>
  <fonts count="3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b/>
      <sz val="11"/>
      <color rgb="FFFF0000"/>
      <name val="Arial Narrow"/>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ont>
    <font>
      <b/>
      <sz val="14"/>
      <color rgb="FF0070C0"/>
      <name val="Arial Narrow"/>
      <family val="2"/>
    </font>
    <font>
      <b/>
      <sz val="14"/>
      <name val="Arial"/>
      <family val="2"/>
    </font>
    <font>
      <b/>
      <sz val="14"/>
      <color rgb="FF002060"/>
      <name val="Arial Narrow"/>
      <family val="2"/>
    </font>
    <font>
      <sz val="14"/>
      <name val="Arial"/>
      <family val="2"/>
    </font>
    <font>
      <sz val="10"/>
      <color rgb="FFFF0000"/>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0">
    <xf numFmtId="0" fontId="0" fillId="0" borderId="0"/>
    <xf numFmtId="167"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xf numFmtId="0" fontId="33" fillId="0" borderId="0"/>
    <xf numFmtId="177" fontId="2" fillId="0" borderId="0" applyFont="0" applyFill="0" applyBorder="0" applyAlignment="0" applyProtection="0"/>
  </cellStyleXfs>
  <cellXfs count="282">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8" fillId="0" borderId="21" xfId="112" applyFont="1" applyFill="1" applyBorder="1" applyAlignment="1">
      <alignment horizontal="center" vertical="center"/>
    </xf>
    <xf numFmtId="0" fontId="18" fillId="0" borderId="21" xfId="112" applyFont="1" applyFill="1" applyBorder="1" applyAlignment="1">
      <alignment horizontal="center" vertical="center" wrapText="1"/>
    </xf>
    <xf numFmtId="172" fontId="18" fillId="0" borderId="21"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5" borderId="21" xfId="112" applyFont="1" applyFill="1" applyBorder="1" applyAlignment="1">
      <alignment horizontal="justify" vertical="center"/>
    </xf>
    <xf numFmtId="0" fontId="19" fillId="5" borderId="21" xfId="112" applyFont="1" applyFill="1" applyBorder="1" applyAlignment="1">
      <alignment horizontal="center" vertical="center" wrapText="1"/>
    </xf>
    <xf numFmtId="0" fontId="16" fillId="6" borderId="21" xfId="112" applyFont="1" applyFill="1" applyBorder="1" applyAlignment="1">
      <alignment horizontal="justify" vertical="center" wrapText="1"/>
    </xf>
    <xf numFmtId="0" fontId="20" fillId="0" borderId="21" xfId="112" applyFont="1" applyFill="1" applyBorder="1" applyAlignment="1">
      <alignment horizontal="center" vertical="center" wrapText="1"/>
    </xf>
    <xf numFmtId="0" fontId="16" fillId="6" borderId="21" xfId="112" applyFont="1" applyFill="1" applyBorder="1" applyAlignment="1">
      <alignment horizontal="left" vertical="center" wrapText="1"/>
    </xf>
    <xf numFmtId="169" fontId="18" fillId="0" borderId="21" xfId="113" applyNumberFormat="1" applyFont="1" applyFill="1" applyBorder="1" applyAlignment="1">
      <alignment horizontal="center" vertical="center" wrapText="1"/>
    </xf>
    <xf numFmtId="169" fontId="18" fillId="0" borderId="21" xfId="113" applyNumberFormat="1" applyFont="1" applyFill="1" applyBorder="1" applyAlignment="1">
      <alignment vertical="center" wrapText="1"/>
    </xf>
    <xf numFmtId="0" fontId="16" fillId="6" borderId="21" xfId="0" applyFont="1" applyFill="1" applyBorder="1" applyAlignment="1">
      <alignment horizontal="justify" vertical="center" wrapText="1"/>
    </xf>
    <xf numFmtId="0" fontId="18" fillId="0" borderId="21" xfId="0"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7" fillId="6" borderId="21"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6" fontId="16" fillId="0" borderId="0" xfId="112" applyNumberFormat="1" applyFont="1" applyFill="1" applyAlignment="1">
      <alignment horizontal="center" vertical="center"/>
    </xf>
    <xf numFmtId="176" fontId="18" fillId="0" borderId="0" xfId="112" applyNumberFormat="1" applyFont="1" applyFill="1" applyAlignment="1">
      <alignment horizontal="center" vertical="center"/>
    </xf>
    <xf numFmtId="0" fontId="27" fillId="0" borderId="0" xfId="112" applyFont="1" applyFill="1" applyAlignment="1">
      <alignment horizontal="center" vertical="center"/>
    </xf>
    <xf numFmtId="1" fontId="27" fillId="0" borderId="0" xfId="112" applyNumberFormat="1" applyFont="1" applyFill="1" applyAlignment="1">
      <alignment horizontal="center" vertical="center"/>
    </xf>
    <xf numFmtId="176"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1" xfId="112" applyNumberFormat="1" applyFont="1" applyFill="1" applyBorder="1" applyAlignment="1">
      <alignment horizontal="center" vertical="justify"/>
    </xf>
    <xf numFmtId="0" fontId="27" fillId="0" borderId="21" xfId="112" applyFont="1" applyFill="1" applyBorder="1" applyAlignment="1">
      <alignment horizontal="center" vertical="center"/>
    </xf>
    <xf numFmtId="172" fontId="28" fillId="0" borderId="21" xfId="112" applyNumberFormat="1" applyFont="1" applyFill="1" applyBorder="1" applyAlignment="1">
      <alignment horizontal="center" vertical="center"/>
    </xf>
    <xf numFmtId="0" fontId="18" fillId="0" borderId="21" xfId="112" applyFont="1" applyFill="1" applyBorder="1" applyAlignment="1">
      <alignment vertical="center"/>
    </xf>
    <xf numFmtId="0" fontId="28" fillId="0" borderId="21" xfId="112" applyNumberFormat="1" applyFont="1" applyFill="1" applyBorder="1" applyAlignment="1">
      <alignment horizontal="center" vertical="center"/>
    </xf>
    <xf numFmtId="0" fontId="18" fillId="0" borderId="21" xfId="112" applyFont="1" applyFill="1" applyBorder="1" applyAlignment="1">
      <alignment horizontal="left" vertical="center"/>
    </xf>
    <xf numFmtId="0" fontId="28" fillId="0" borderId="21" xfId="112" applyFont="1" applyFill="1" applyBorder="1" applyAlignment="1">
      <alignment horizontal="center" vertical="center"/>
    </xf>
    <xf numFmtId="0" fontId="16" fillId="0" borderId="0" xfId="112" applyFont="1" applyFill="1" applyAlignment="1">
      <alignment horizontal="left" vertical="center"/>
    </xf>
    <xf numFmtId="0" fontId="28" fillId="0" borderId="0" xfId="112" applyFont="1" applyFill="1" applyAlignment="1">
      <alignment horizontal="justify" vertical="justify"/>
    </xf>
    <xf numFmtId="2" fontId="29" fillId="0" borderId="21" xfId="112" applyNumberFormat="1" applyFont="1" applyFill="1" applyBorder="1" applyAlignment="1">
      <alignment horizontal="center" vertical="center"/>
    </xf>
    <xf numFmtId="2" fontId="27" fillId="0" borderId="21" xfId="112" applyNumberFormat="1" applyFont="1" applyFill="1" applyBorder="1" applyAlignment="1">
      <alignment horizontal="center" vertical="center"/>
    </xf>
    <xf numFmtId="0" fontId="27" fillId="2" borderId="21" xfId="112" applyFont="1" applyFill="1" applyBorder="1" applyAlignment="1">
      <alignment horizontal="center" vertical="center"/>
    </xf>
    <xf numFmtId="0" fontId="30" fillId="0" borderId="0" xfId="112" applyFont="1" applyFill="1" applyAlignment="1">
      <alignment vertical="center"/>
    </xf>
    <xf numFmtId="0" fontId="31" fillId="0" borderId="0" xfId="112" applyFont="1" applyFill="1" applyAlignment="1">
      <alignment vertical="justify"/>
    </xf>
    <xf numFmtId="0" fontId="2" fillId="0" borderId="0" xfId="112"/>
    <xf numFmtId="0" fontId="31"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2" fillId="0" borderId="0" xfId="112" applyFont="1" applyFill="1" applyAlignment="1">
      <alignment vertical="center"/>
    </xf>
    <xf numFmtId="0" fontId="32"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20" fillId="0" borderId="0" xfId="112" applyFont="1" applyFill="1" applyBorder="1" applyAlignment="1">
      <alignment vertical="center" wrapText="1"/>
    </xf>
    <xf numFmtId="0" fontId="19" fillId="0" borderId="20" xfId="112" applyFont="1" applyFill="1" applyBorder="1" applyAlignment="1">
      <alignment horizontal="left" vertical="center" wrapText="1"/>
    </xf>
    <xf numFmtId="172" fontId="34" fillId="0" borderId="21" xfId="112" applyNumberFormat="1" applyFont="1" applyFill="1" applyBorder="1" applyAlignment="1">
      <alignment horizontal="center" vertical="justify"/>
    </xf>
    <xf numFmtId="0" fontId="19"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21" xfId="112" applyFont="1" applyFill="1" applyBorder="1" applyAlignment="1">
      <alignment horizontal="center" vertical="center"/>
    </xf>
    <xf numFmtId="0" fontId="19" fillId="0" borderId="17" xfId="112" applyFont="1" applyFill="1" applyBorder="1" applyAlignment="1">
      <alignment horizontal="center" vertical="center"/>
    </xf>
    <xf numFmtId="0" fontId="20" fillId="0" borderId="18" xfId="112" applyFont="1" applyFill="1" applyBorder="1" applyAlignment="1">
      <alignment horizontal="center" vertical="center"/>
    </xf>
    <xf numFmtId="0" fontId="19" fillId="0" borderId="21" xfId="112" applyFont="1" applyFill="1" applyBorder="1" applyAlignment="1">
      <alignment vertical="center"/>
    </xf>
    <xf numFmtId="0" fontId="19" fillId="0" borderId="18" xfId="112" applyFont="1" applyFill="1" applyBorder="1" applyAlignment="1">
      <alignment vertical="center"/>
    </xf>
    <xf numFmtId="0" fontId="19" fillId="0" borderId="18" xfId="112" applyFont="1" applyFill="1" applyBorder="1" applyAlignment="1">
      <alignment vertical="center" wrapText="1"/>
    </xf>
    <xf numFmtId="0" fontId="19" fillId="0" borderId="18" xfId="112" applyFont="1" applyFill="1" applyBorder="1" applyAlignment="1">
      <alignment horizontal="center" vertical="center" wrapText="1"/>
    </xf>
    <xf numFmtId="0" fontId="19" fillId="5" borderId="22" xfId="112" applyFont="1" applyFill="1" applyBorder="1" applyAlignment="1">
      <alignment horizontal="left" vertical="center" wrapText="1"/>
    </xf>
    <xf numFmtId="0" fontId="17" fillId="0" borderId="21" xfId="112" applyFont="1" applyFill="1" applyBorder="1" applyAlignment="1">
      <alignment vertical="center" wrapText="1"/>
    </xf>
    <xf numFmtId="0" fontId="17" fillId="0" borderId="18" xfId="112" applyFont="1" applyFill="1" applyBorder="1" applyAlignment="1">
      <alignment vertical="center" wrapText="1"/>
    </xf>
    <xf numFmtId="0" fontId="19" fillId="3" borderId="18" xfId="112" applyFont="1" applyFill="1" applyBorder="1" applyAlignment="1">
      <alignment horizontal="center" vertical="center" wrapText="1"/>
    </xf>
    <xf numFmtId="0" fontId="19" fillId="5" borderId="18" xfId="112" applyFont="1" applyFill="1" applyBorder="1" applyAlignment="1">
      <alignment horizontal="left" vertical="center" wrapText="1"/>
    </xf>
    <xf numFmtId="0" fontId="19" fillId="0" borderId="18" xfId="112" applyFont="1" applyFill="1" applyBorder="1" applyAlignment="1">
      <alignment horizontal="left" vertical="center" wrapText="1"/>
    </xf>
    <xf numFmtId="0" fontId="19" fillId="8" borderId="18" xfId="112" applyFont="1" applyFill="1" applyBorder="1" applyAlignment="1">
      <alignment horizontal="center" vertical="center" wrapText="1"/>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28" fillId="6" borderId="18" xfId="112" applyFont="1" applyFill="1" applyBorder="1" applyAlignment="1">
      <alignment vertical="center"/>
    </xf>
    <xf numFmtId="0" fontId="28" fillId="6" borderId="18" xfId="112" applyFont="1" applyFill="1" applyBorder="1" applyAlignment="1">
      <alignment vertical="center" wrapText="1"/>
    </xf>
    <xf numFmtId="172" fontId="18" fillId="0" borderId="18" xfId="112" applyNumberFormat="1" applyFont="1" applyFill="1" applyBorder="1" applyAlignment="1">
      <alignment horizontal="center" vertical="center" wrapText="1"/>
    </xf>
    <xf numFmtId="0" fontId="6" fillId="0" borderId="0" xfId="112" applyFont="1" applyFill="1"/>
    <xf numFmtId="2" fontId="20" fillId="0" borderId="21" xfId="112" applyNumberFormat="1" applyFont="1" applyFill="1" applyBorder="1" applyAlignment="1">
      <alignment horizontal="center" vertical="center" wrapText="1"/>
    </xf>
    <xf numFmtId="0" fontId="12" fillId="0" borderId="0" xfId="112" applyFont="1" applyFill="1" applyAlignment="1">
      <alignment vertical="center"/>
    </xf>
    <xf numFmtId="0" fontId="33" fillId="0" borderId="0" xfId="118"/>
    <xf numFmtId="0" fontId="33" fillId="0" borderId="0" xfId="118"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center"/>
    </xf>
    <xf numFmtId="0" fontId="12" fillId="0" borderId="0" xfId="112" applyFont="1" applyFill="1" applyAlignment="1">
      <alignment horizontal="justify" vertical="center"/>
    </xf>
    <xf numFmtId="0" fontId="17" fillId="0" borderId="21" xfId="112" applyFont="1" applyFill="1" applyBorder="1" applyAlignment="1">
      <alignment horizontal="justify" vertical="center"/>
    </xf>
    <xf numFmtId="0" fontId="19" fillId="0" borderId="17" xfId="112" applyFont="1" applyFill="1" applyBorder="1" applyAlignment="1">
      <alignment vertical="center"/>
    </xf>
    <xf numFmtId="169" fontId="19" fillId="0" borderId="21" xfId="119" applyNumberFormat="1" applyFont="1" applyFill="1" applyBorder="1" applyAlignment="1">
      <alignment horizontal="center" vertical="center" wrapText="1"/>
    </xf>
    <xf numFmtId="0" fontId="19" fillId="0" borderId="23" xfId="112" applyFont="1" applyFill="1" applyBorder="1" applyAlignment="1">
      <alignment horizontal="center" vertical="center"/>
    </xf>
    <xf numFmtId="0" fontId="17" fillId="0" borderId="24" xfId="112" applyFont="1" applyBorder="1" applyAlignment="1">
      <alignment horizontal="justify" vertical="center"/>
    </xf>
    <xf numFmtId="0" fontId="19" fillId="0" borderId="21" xfId="112" applyFont="1" applyFill="1" applyBorder="1" applyAlignment="1">
      <alignment vertical="center" wrapText="1"/>
    </xf>
    <xf numFmtId="0" fontId="17" fillId="0" borderId="0" xfId="112" applyFont="1" applyFill="1" applyAlignment="1">
      <alignment horizontal="justify" vertical="center"/>
    </xf>
    <xf numFmtId="0" fontId="19" fillId="0" borderId="0" xfId="112" applyFont="1" applyFill="1" applyAlignment="1">
      <alignment horizontal="justify" vertical="center"/>
    </xf>
    <xf numFmtId="0" fontId="38" fillId="0" borderId="0" xfId="112" applyFont="1" applyFill="1" applyAlignment="1">
      <alignment horizontal="left" vertical="center"/>
    </xf>
    <xf numFmtId="0" fontId="18" fillId="0" borderId="0" xfId="112" applyFont="1" applyFill="1" applyAlignment="1">
      <alignment horizontal="justify" vertical="center"/>
    </xf>
    <xf numFmtId="0" fontId="18" fillId="0" borderId="18" xfId="112" applyFont="1" applyFill="1" applyBorder="1" applyAlignment="1">
      <alignment horizontal="center" vertical="center"/>
    </xf>
    <xf numFmtId="0" fontId="18" fillId="3" borderId="18" xfId="112" applyFont="1" applyFill="1" applyBorder="1" applyAlignment="1">
      <alignment horizontal="center" vertical="center"/>
    </xf>
    <xf numFmtId="0" fontId="36" fillId="7" borderId="3" xfId="112" applyFont="1" applyFill="1" applyBorder="1" applyAlignment="1">
      <alignment horizontal="center" vertical="center" wrapText="1"/>
    </xf>
    <xf numFmtId="0" fontId="36" fillId="7" borderId="20" xfId="112" applyFont="1" applyFill="1" applyBorder="1" applyAlignment="1">
      <alignment horizontal="center" vertical="center" wrapText="1"/>
    </xf>
    <xf numFmtId="0" fontId="6" fillId="0" borderId="0" xfId="112" applyFont="1" applyFill="1" applyBorder="1" applyAlignment="1">
      <alignment horizontal="center" vertical="center"/>
    </xf>
    <xf numFmtId="0" fontId="6" fillId="0" borderId="10" xfId="112" applyFont="1" applyFill="1" applyBorder="1" applyAlignment="1">
      <alignment horizontal="center" vertical="center"/>
    </xf>
    <xf numFmtId="0" fontId="35" fillId="0" borderId="3" xfId="112" applyFont="1" applyFill="1" applyBorder="1" applyAlignment="1">
      <alignment horizontal="center" vertical="center" wrapText="1"/>
    </xf>
    <xf numFmtId="0" fontId="35" fillId="0" borderId="20" xfId="112" applyFont="1" applyFill="1" applyBorder="1" applyAlignment="1">
      <alignment horizontal="center" vertical="center" wrapText="1"/>
    </xf>
    <xf numFmtId="0" fontId="18" fillId="0" borderId="3" xfId="112" applyFont="1" applyFill="1" applyBorder="1" applyAlignment="1">
      <alignment horizontal="center" vertical="justify"/>
    </xf>
    <xf numFmtId="0" fontId="18" fillId="0" borderId="2" xfId="112" applyFont="1" applyFill="1" applyBorder="1" applyAlignment="1">
      <alignment horizontal="center" vertical="justify"/>
    </xf>
    <xf numFmtId="0" fontId="23" fillId="0" borderId="18" xfId="112" applyFont="1" applyFill="1" applyBorder="1" applyAlignment="1">
      <alignment horizontal="center" vertical="center" wrapText="1"/>
    </xf>
    <xf numFmtId="0" fontId="23" fillId="0" borderId="3"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18" xfId="112" applyFont="1" applyFill="1" applyBorder="1" applyAlignment="1">
      <alignment horizontal="center" vertical="justify"/>
    </xf>
    <xf numFmtId="0" fontId="37" fillId="8" borderId="0" xfId="118" applyFont="1" applyFill="1" applyBorder="1" applyAlignment="1">
      <alignment horizontal="center" vertical="center" wrapText="1"/>
    </xf>
    <xf numFmtId="0" fontId="12" fillId="0" borderId="0" xfId="112" applyFont="1" applyFill="1" applyBorder="1" applyAlignment="1">
      <alignment horizontal="left" vertical="center" wrapText="1"/>
    </xf>
    <xf numFmtId="0" fontId="18" fillId="0" borderId="21"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3" fillId="0" borderId="21" xfId="118" applyFont="1" applyFill="1" applyBorder="1" applyAlignment="1">
      <alignment horizontal="center" vertical="center" wrapText="1"/>
    </xf>
    <xf numFmtId="0" fontId="23" fillId="0" borderId="22" xfId="118" applyFont="1" applyFill="1" applyBorder="1" applyAlignment="1">
      <alignment horizontal="center" vertical="center" wrapText="1"/>
    </xf>
    <xf numFmtId="0" fontId="23" fillId="0" borderId="2" xfId="118" applyFont="1" applyFill="1" applyBorder="1" applyAlignment="1">
      <alignment horizontal="center" vertical="center" wrapText="1"/>
    </xf>
    <xf numFmtId="0" fontId="19" fillId="7" borderId="22" xfId="112" applyFont="1" applyFill="1" applyBorder="1" applyAlignment="1">
      <alignment horizontal="center" vertical="center"/>
    </xf>
    <xf numFmtId="0" fontId="19" fillId="7" borderId="2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6" fillId="0" borderId="0" xfId="112" applyFont="1" applyFill="1" applyBorder="1" applyAlignment="1">
      <alignment vertical="center" wrapText="1"/>
    </xf>
    <xf numFmtId="0" fontId="17" fillId="4" borderId="21" xfId="112" applyFont="1" applyFill="1" applyBorder="1" applyAlignment="1">
      <alignment horizontal="center" vertical="justify"/>
    </xf>
    <xf numFmtId="0" fontId="19" fillId="4" borderId="21" xfId="112" applyFont="1" applyFill="1" applyBorder="1" applyAlignment="1">
      <alignment horizontal="center" vertical="center" wrapText="1"/>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9" fillId="0" borderId="19" xfId="112" applyFont="1" applyFill="1" applyBorder="1" applyAlignment="1">
      <alignment horizontal="center" vertical="center" wrapText="1"/>
    </xf>
    <xf numFmtId="0" fontId="19" fillId="0" borderId="17"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9" fillId="9" borderId="19" xfId="112" applyFont="1" applyFill="1" applyBorder="1" applyAlignment="1">
      <alignment horizontal="center" vertical="center" wrapText="1"/>
    </xf>
    <xf numFmtId="0" fontId="19" fillId="9" borderId="17" xfId="112" applyFont="1" applyFill="1" applyBorder="1" applyAlignment="1">
      <alignment horizontal="center" vertical="center" wrapText="1"/>
    </xf>
    <xf numFmtId="0" fontId="19" fillId="9" borderId="11" xfId="112" applyFont="1" applyFill="1" applyBorder="1" applyAlignment="1">
      <alignment horizontal="center" vertical="center" wrapText="1"/>
    </xf>
    <xf numFmtId="0" fontId="20" fillId="0" borderId="0" xfId="112" applyFont="1" applyFill="1" applyBorder="1" applyAlignment="1">
      <alignment vertical="center" wrapText="1"/>
    </xf>
    <xf numFmtId="0" fontId="17" fillId="0" borderId="22" xfId="112" applyFont="1" applyFill="1" applyBorder="1" applyAlignment="1">
      <alignment horizontal="center" vertical="justify"/>
    </xf>
    <xf numFmtId="0" fontId="17" fillId="0" borderId="2" xfId="112" applyFont="1" applyFill="1" applyBorder="1" applyAlignment="1">
      <alignment horizontal="center" vertical="justify"/>
    </xf>
    <xf numFmtId="0" fontId="19" fillId="3" borderId="22" xfId="112" applyFont="1" applyFill="1" applyBorder="1" applyAlignment="1">
      <alignment horizontal="center" vertical="center" wrapText="1"/>
    </xf>
    <xf numFmtId="0" fontId="2" fillId="3" borderId="2" xfId="112"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20">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19"/>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view="pageBreakPreview" topLeftCell="A4" zoomScale="55" zoomScaleNormal="80" zoomScaleSheetLayoutView="55" zoomScalePageLayoutView="70" workbookViewId="0">
      <selection activeCell="H14" sqref="H14"/>
    </sheetView>
  </sheetViews>
  <sheetFormatPr baseColWidth="10" defaultColWidth="11.42578125" defaultRowHeight="12.75" x14ac:dyDescent="0.2"/>
  <cols>
    <col min="1" max="1" width="10" style="93" customWidth="1"/>
    <col min="2" max="2" width="90.85546875" style="94" customWidth="1"/>
    <col min="3" max="3" width="15.7109375" style="95" customWidth="1"/>
    <col min="4" max="4" width="35.140625" style="95" customWidth="1"/>
    <col min="5" max="5" width="19.42578125" style="95" customWidth="1"/>
    <col min="6" max="6" width="41.85546875" style="95" customWidth="1"/>
    <col min="7" max="7" width="21.7109375" style="95" customWidth="1"/>
    <col min="8" max="8" width="41.85546875" style="95" customWidth="1"/>
    <col min="9" max="9" width="19.42578125" style="95" customWidth="1"/>
    <col min="10" max="10" width="36.42578125" style="95" customWidth="1"/>
    <col min="11" max="16384" width="11.42578125" style="90"/>
  </cols>
  <sheetData>
    <row r="1" spans="1:10" s="85" customFormat="1" ht="38.1" customHeight="1" x14ac:dyDescent="0.25">
      <c r="A1" s="84"/>
      <c r="B1" s="224" t="s">
        <v>103</v>
      </c>
      <c r="C1" s="224"/>
      <c r="D1" s="224"/>
      <c r="E1" s="224"/>
      <c r="F1" s="224"/>
      <c r="G1" s="224"/>
      <c r="H1" s="224"/>
      <c r="I1" s="224"/>
      <c r="J1" s="224"/>
    </row>
    <row r="2" spans="1:10" s="85" customFormat="1" ht="31.5" customHeight="1" x14ac:dyDescent="0.25">
      <c r="A2" s="84"/>
      <c r="B2" s="224" t="s">
        <v>120</v>
      </c>
      <c r="C2" s="224"/>
      <c r="D2" s="224"/>
      <c r="E2" s="224"/>
      <c r="F2" s="224"/>
      <c r="G2" s="224"/>
      <c r="H2" s="224"/>
      <c r="I2" s="224"/>
      <c r="J2" s="224"/>
    </row>
    <row r="3" spans="1:10" s="85" customFormat="1" ht="30.6" customHeight="1" x14ac:dyDescent="0.25">
      <c r="A3" s="84"/>
      <c r="B3" s="224" t="s">
        <v>176</v>
      </c>
      <c r="C3" s="224"/>
      <c r="D3" s="224"/>
      <c r="E3" s="224"/>
      <c r="F3" s="224"/>
      <c r="G3" s="224"/>
      <c r="H3" s="224"/>
      <c r="I3" s="224"/>
      <c r="J3" s="224"/>
    </row>
    <row r="4" spans="1:10" s="85" customFormat="1" ht="41.1" customHeight="1" x14ac:dyDescent="0.25">
      <c r="A4" s="84"/>
      <c r="B4" s="225" t="s">
        <v>177</v>
      </c>
      <c r="C4" s="225"/>
      <c r="D4" s="225"/>
      <c r="E4" s="225"/>
      <c r="F4" s="225"/>
      <c r="G4" s="225"/>
      <c r="H4" s="225"/>
      <c r="I4" s="225"/>
      <c r="J4" s="225"/>
    </row>
    <row r="5" spans="1:10" s="85" customFormat="1" ht="68.099999999999994" customHeight="1" x14ac:dyDescent="0.25">
      <c r="A5" s="88"/>
      <c r="B5" s="226" t="s">
        <v>178</v>
      </c>
      <c r="C5" s="227"/>
      <c r="D5" s="227"/>
      <c r="E5" s="227"/>
      <c r="F5" s="227"/>
      <c r="G5" s="227"/>
      <c r="H5" s="227"/>
      <c r="I5" s="227"/>
      <c r="J5" s="227"/>
    </row>
    <row r="6" spans="1:10" ht="38.450000000000003" customHeight="1" x14ac:dyDescent="0.2">
      <c r="A6" s="233" t="s">
        <v>0</v>
      </c>
      <c r="B6" s="236" t="s">
        <v>105</v>
      </c>
      <c r="C6" s="238">
        <v>1</v>
      </c>
      <c r="D6" s="238"/>
      <c r="E6" s="228">
        <v>2</v>
      </c>
      <c r="F6" s="229"/>
      <c r="G6" s="228">
        <v>3</v>
      </c>
      <c r="H6" s="229"/>
      <c r="I6" s="228">
        <v>4</v>
      </c>
      <c r="J6" s="229"/>
    </row>
    <row r="7" spans="1:10" ht="38.450000000000003" customHeight="1" x14ac:dyDescent="0.2">
      <c r="A7" s="234"/>
      <c r="B7" s="237"/>
      <c r="C7" s="230" t="s">
        <v>179</v>
      </c>
      <c r="D7" s="230"/>
      <c r="E7" s="231" t="s">
        <v>180</v>
      </c>
      <c r="F7" s="232"/>
      <c r="G7" s="231" t="s">
        <v>181</v>
      </c>
      <c r="H7" s="232"/>
      <c r="I7" s="231" t="s">
        <v>156</v>
      </c>
      <c r="J7" s="232"/>
    </row>
    <row r="8" spans="1:10" ht="50.1" customHeight="1" x14ac:dyDescent="0.2">
      <c r="A8" s="235"/>
      <c r="B8" s="196" t="s">
        <v>106</v>
      </c>
      <c r="C8" s="196" t="s">
        <v>107</v>
      </c>
      <c r="D8" s="197" t="s">
        <v>121</v>
      </c>
      <c r="E8" s="196" t="s">
        <v>107</v>
      </c>
      <c r="F8" s="197" t="s">
        <v>121</v>
      </c>
      <c r="G8" s="196" t="s">
        <v>107</v>
      </c>
      <c r="H8" s="197" t="s">
        <v>121</v>
      </c>
      <c r="I8" s="196" t="s">
        <v>107</v>
      </c>
      <c r="J8" s="197" t="s">
        <v>121</v>
      </c>
    </row>
    <row r="9" spans="1:10" ht="52.5" customHeight="1" x14ac:dyDescent="0.2">
      <c r="A9" s="180"/>
      <c r="B9" s="222" t="s">
        <v>122</v>
      </c>
      <c r="C9" s="223"/>
      <c r="D9" s="223"/>
      <c r="E9" s="223"/>
      <c r="F9" s="223"/>
      <c r="G9" s="223"/>
      <c r="H9" s="223"/>
      <c r="I9" s="223"/>
      <c r="J9" s="223"/>
    </row>
    <row r="10" spans="1:10" ht="51.6" customHeight="1" x14ac:dyDescent="0.2">
      <c r="A10" s="184">
        <v>1</v>
      </c>
      <c r="B10" s="198" t="s">
        <v>123</v>
      </c>
      <c r="C10" s="197" t="s">
        <v>109</v>
      </c>
      <c r="D10" s="197"/>
      <c r="E10" s="197" t="s">
        <v>109</v>
      </c>
      <c r="F10" s="197"/>
      <c r="G10" s="197" t="s">
        <v>109</v>
      </c>
      <c r="H10" s="197"/>
      <c r="I10" s="197" t="s">
        <v>109</v>
      </c>
      <c r="J10" s="197"/>
    </row>
    <row r="11" spans="1:10" ht="58.5" customHeight="1" x14ac:dyDescent="0.2">
      <c r="A11" s="181">
        <v>2</v>
      </c>
      <c r="B11" s="198" t="s">
        <v>124</v>
      </c>
      <c r="C11" s="197" t="s">
        <v>109</v>
      </c>
      <c r="D11" s="197"/>
      <c r="E11" s="197" t="s">
        <v>109</v>
      </c>
      <c r="F11" s="197"/>
      <c r="G11" s="197" t="s">
        <v>109</v>
      </c>
      <c r="H11" s="197"/>
      <c r="I11" s="197" t="s">
        <v>109</v>
      </c>
      <c r="J11" s="197"/>
    </row>
    <row r="12" spans="1:10" ht="39.75" customHeight="1" x14ac:dyDescent="0.2">
      <c r="A12" s="184">
        <v>3</v>
      </c>
      <c r="B12" s="198" t="s">
        <v>182</v>
      </c>
      <c r="C12" s="197" t="s">
        <v>109</v>
      </c>
      <c r="D12" s="197"/>
      <c r="E12" s="197" t="s">
        <v>109</v>
      </c>
      <c r="F12" s="197"/>
      <c r="G12" s="197" t="s">
        <v>109</v>
      </c>
      <c r="H12" s="197"/>
      <c r="I12" s="197" t="s">
        <v>109</v>
      </c>
      <c r="J12" s="197"/>
    </row>
    <row r="13" spans="1:10" ht="36" customHeight="1" x14ac:dyDescent="0.2">
      <c r="A13" s="184">
        <v>4</v>
      </c>
      <c r="B13" s="198" t="s">
        <v>148</v>
      </c>
      <c r="C13" s="197" t="s">
        <v>109</v>
      </c>
      <c r="D13" s="197"/>
      <c r="E13" s="197" t="s">
        <v>109</v>
      </c>
      <c r="F13" s="197"/>
      <c r="G13" s="197" t="s">
        <v>109</v>
      </c>
      <c r="H13" s="197"/>
      <c r="I13" s="197" t="s">
        <v>109</v>
      </c>
      <c r="J13" s="197"/>
    </row>
    <row r="14" spans="1:10" ht="114" customHeight="1" x14ac:dyDescent="0.2">
      <c r="A14" s="181">
        <v>5</v>
      </c>
      <c r="B14" s="198" t="s">
        <v>149</v>
      </c>
      <c r="C14" s="197" t="s">
        <v>109</v>
      </c>
      <c r="D14" s="197"/>
      <c r="E14" s="197" t="s">
        <v>109</v>
      </c>
      <c r="F14" s="197"/>
      <c r="G14" s="197" t="s">
        <v>125</v>
      </c>
      <c r="H14" s="197" t="s">
        <v>232</v>
      </c>
      <c r="I14" s="197" t="s">
        <v>109</v>
      </c>
      <c r="J14" s="197"/>
    </row>
    <row r="15" spans="1:10" ht="62.45" customHeight="1" x14ac:dyDescent="0.2">
      <c r="A15" s="184">
        <v>6</v>
      </c>
      <c r="B15" s="198" t="s">
        <v>183</v>
      </c>
      <c r="C15" s="197" t="s">
        <v>109</v>
      </c>
      <c r="D15" s="197"/>
      <c r="E15" s="197" t="s">
        <v>109</v>
      </c>
      <c r="F15" s="197"/>
      <c r="G15" s="197" t="s">
        <v>109</v>
      </c>
      <c r="H15" s="197"/>
      <c r="I15" s="197" t="s">
        <v>109</v>
      </c>
      <c r="J15" s="197"/>
    </row>
    <row r="16" spans="1:10" ht="33" customHeight="1" x14ac:dyDescent="0.2">
      <c r="A16" s="184">
        <v>7</v>
      </c>
      <c r="B16" s="199" t="s">
        <v>184</v>
      </c>
      <c r="C16" s="197" t="s">
        <v>109</v>
      </c>
      <c r="D16" s="197"/>
      <c r="E16" s="197" t="s">
        <v>109</v>
      </c>
      <c r="F16" s="197"/>
      <c r="G16" s="197" t="s">
        <v>109</v>
      </c>
      <c r="H16" s="197"/>
      <c r="I16" s="197" t="s">
        <v>109</v>
      </c>
      <c r="J16" s="197"/>
    </row>
    <row r="17" spans="1:10" ht="33" customHeight="1" x14ac:dyDescent="0.2">
      <c r="A17" s="181">
        <v>8</v>
      </c>
      <c r="B17" s="198" t="s">
        <v>185</v>
      </c>
      <c r="C17" s="197" t="s">
        <v>109</v>
      </c>
      <c r="D17" s="197"/>
      <c r="E17" s="197" t="s">
        <v>109</v>
      </c>
      <c r="F17" s="197"/>
      <c r="G17" s="197" t="s">
        <v>109</v>
      </c>
      <c r="H17" s="197" t="s">
        <v>229</v>
      </c>
      <c r="I17" s="197" t="s">
        <v>109</v>
      </c>
      <c r="J17" s="197"/>
    </row>
    <row r="18" spans="1:10" ht="48.95" customHeight="1" x14ac:dyDescent="0.2">
      <c r="A18" s="184">
        <v>9</v>
      </c>
      <c r="B18" s="199" t="s">
        <v>186</v>
      </c>
      <c r="C18" s="197" t="s">
        <v>109</v>
      </c>
      <c r="D18" s="197"/>
      <c r="E18" s="197" t="s">
        <v>109</v>
      </c>
      <c r="F18" s="197"/>
      <c r="G18" s="197" t="s">
        <v>109</v>
      </c>
      <c r="H18" s="197" t="s">
        <v>229</v>
      </c>
      <c r="I18" s="197" t="s">
        <v>109</v>
      </c>
      <c r="J18" s="197"/>
    </row>
    <row r="19" spans="1:10" ht="27.75" customHeight="1" x14ac:dyDescent="0.2">
      <c r="A19" s="184">
        <v>10</v>
      </c>
      <c r="B19" s="198" t="s">
        <v>187</v>
      </c>
      <c r="C19" s="197" t="s">
        <v>109</v>
      </c>
      <c r="D19" s="197"/>
      <c r="E19" s="197" t="s">
        <v>109</v>
      </c>
      <c r="F19" s="197"/>
      <c r="G19" s="197" t="s">
        <v>109</v>
      </c>
      <c r="H19" s="197"/>
      <c r="I19" s="197" t="s">
        <v>109</v>
      </c>
      <c r="J19" s="197"/>
    </row>
    <row r="20" spans="1:10" ht="31.5" customHeight="1" x14ac:dyDescent="0.2">
      <c r="A20" s="181">
        <v>11</v>
      </c>
      <c r="B20" s="198" t="s">
        <v>188</v>
      </c>
      <c r="C20" s="197" t="s">
        <v>109</v>
      </c>
      <c r="D20" s="200"/>
      <c r="E20" s="197" t="s">
        <v>109</v>
      </c>
      <c r="F20" s="200"/>
      <c r="G20" s="197" t="s">
        <v>109</v>
      </c>
      <c r="H20" s="200"/>
      <c r="I20" s="197" t="s">
        <v>109</v>
      </c>
      <c r="J20" s="200"/>
    </row>
    <row r="21" spans="1:10" ht="56.1" customHeight="1" x14ac:dyDescent="0.2">
      <c r="A21" s="184">
        <v>12</v>
      </c>
      <c r="B21" s="199" t="s">
        <v>189</v>
      </c>
      <c r="C21" s="197" t="s">
        <v>109</v>
      </c>
      <c r="D21" s="197"/>
      <c r="E21" s="197" t="s">
        <v>109</v>
      </c>
      <c r="F21" s="197"/>
      <c r="G21" s="197" t="s">
        <v>109</v>
      </c>
      <c r="H21" s="197"/>
      <c r="I21" s="197" t="s">
        <v>109</v>
      </c>
      <c r="J21" s="197"/>
    </row>
    <row r="22" spans="1:10" ht="35.25" customHeight="1" x14ac:dyDescent="0.2">
      <c r="A22" s="184">
        <v>13</v>
      </c>
      <c r="B22" s="198" t="s">
        <v>190</v>
      </c>
      <c r="C22" s="197" t="s">
        <v>109</v>
      </c>
      <c r="D22" s="197"/>
      <c r="E22" s="197" t="s">
        <v>109</v>
      </c>
      <c r="F22" s="197"/>
      <c r="G22" s="197" t="s">
        <v>109</v>
      </c>
      <c r="H22" s="197"/>
      <c r="I22" s="197" t="s">
        <v>109</v>
      </c>
      <c r="J22" s="197"/>
    </row>
    <row r="23" spans="1:10" s="92" customFormat="1" ht="46.5" customHeight="1" x14ac:dyDescent="0.25">
      <c r="A23" s="220" t="s">
        <v>111</v>
      </c>
      <c r="B23" s="220"/>
      <c r="C23" s="221" t="s">
        <v>150</v>
      </c>
      <c r="D23" s="221"/>
      <c r="E23" s="221" t="s">
        <v>150</v>
      </c>
      <c r="F23" s="221"/>
      <c r="G23" s="221" t="s">
        <v>118</v>
      </c>
      <c r="H23" s="221"/>
      <c r="I23" s="221" t="s">
        <v>150</v>
      </c>
      <c r="J23" s="221"/>
    </row>
    <row r="25" spans="1:10" ht="18.75" customHeight="1" x14ac:dyDescent="0.2">
      <c r="B25" s="96"/>
      <c r="C25" s="87"/>
    </row>
    <row r="26" spans="1:10" ht="12.75" customHeight="1" x14ac:dyDescent="0.2">
      <c r="C26" s="94"/>
    </row>
    <row r="27" spans="1:10" ht="17.25" customHeight="1" x14ac:dyDescent="0.2">
      <c r="B27" s="97"/>
      <c r="C27" s="97"/>
    </row>
    <row r="28" spans="1:10" ht="22.5" customHeight="1" x14ac:dyDescent="0.25">
      <c r="B28" s="201"/>
      <c r="E28" s="99"/>
    </row>
    <row r="29" spans="1:10" ht="22.5" customHeight="1" x14ac:dyDescent="0.25">
      <c r="B29" s="201"/>
      <c r="E29" s="99"/>
    </row>
    <row r="30" spans="1:10" ht="22.5" customHeight="1" x14ac:dyDescent="0.25">
      <c r="B30" s="201"/>
      <c r="D30" s="99"/>
      <c r="E30" s="99"/>
      <c r="F30" s="99"/>
      <c r="G30" s="99"/>
      <c r="H30" s="99"/>
      <c r="I30" s="99"/>
      <c r="J30" s="99"/>
    </row>
    <row r="31" spans="1:10" ht="20.45" customHeight="1" x14ac:dyDescent="0.25">
      <c r="B31" s="98"/>
      <c r="C31" s="98"/>
      <c r="D31" s="99"/>
      <c r="E31" s="99"/>
      <c r="F31" s="99"/>
      <c r="G31" s="99"/>
      <c r="H31" s="99"/>
      <c r="I31" s="99"/>
      <c r="J31" s="99"/>
    </row>
    <row r="32" spans="1:10" ht="14.25" customHeight="1" x14ac:dyDescent="0.25">
      <c r="B32" s="98"/>
      <c r="C32" s="98"/>
      <c r="D32" s="99"/>
      <c r="E32" s="99"/>
      <c r="F32" s="99"/>
      <c r="G32" s="99"/>
      <c r="H32" s="99"/>
      <c r="I32" s="99"/>
      <c r="J32" s="99"/>
    </row>
    <row r="33" spans="1:10" ht="14.25" customHeight="1" x14ac:dyDescent="0.2">
      <c r="B33" s="97"/>
      <c r="C33" s="97"/>
      <c r="D33" s="97"/>
      <c r="E33" s="97"/>
      <c r="F33" s="97"/>
      <c r="G33" s="97"/>
      <c r="H33" s="97"/>
      <c r="I33" s="97"/>
      <c r="J33" s="97"/>
    </row>
    <row r="34" spans="1:10" ht="14.25" customHeight="1" x14ac:dyDescent="0.25">
      <c r="B34" s="98"/>
      <c r="C34" s="98"/>
      <c r="D34" s="99"/>
      <c r="E34" s="99"/>
      <c r="F34" s="99"/>
      <c r="G34" s="99"/>
      <c r="H34" s="99"/>
      <c r="I34" s="99"/>
      <c r="J34" s="99"/>
    </row>
    <row r="35" spans="1:10" ht="14.25" customHeight="1" x14ac:dyDescent="0.25">
      <c r="B35" s="98"/>
      <c r="C35" s="98"/>
      <c r="D35" s="99"/>
      <c r="E35" s="99"/>
      <c r="F35" s="99"/>
      <c r="G35" s="99"/>
      <c r="H35" s="99"/>
      <c r="I35" s="99"/>
      <c r="J35" s="99"/>
    </row>
    <row r="36" spans="1:10" ht="14.25" customHeight="1" x14ac:dyDescent="0.25">
      <c r="B36" s="98"/>
      <c r="C36" s="99"/>
      <c r="D36" s="99"/>
      <c r="E36" s="99"/>
      <c r="F36" s="99"/>
      <c r="G36" s="99"/>
      <c r="H36" s="99"/>
      <c r="I36" s="99"/>
      <c r="J36" s="99"/>
    </row>
    <row r="42" spans="1:10" s="94" customFormat="1" x14ac:dyDescent="0.25">
      <c r="A42" s="93"/>
      <c r="C42" s="95"/>
      <c r="D42" s="95"/>
      <c r="E42" s="95"/>
      <c r="F42" s="95"/>
      <c r="G42" s="95"/>
      <c r="H42" s="95"/>
      <c r="I42" s="95"/>
      <c r="J42" s="95"/>
    </row>
    <row r="43" spans="1:10" s="94" customFormat="1" x14ac:dyDescent="0.25">
      <c r="A43" s="93"/>
      <c r="C43" s="95"/>
      <c r="D43" s="95"/>
      <c r="E43" s="95"/>
      <c r="F43" s="95"/>
      <c r="G43" s="95"/>
      <c r="H43" s="95"/>
      <c r="I43" s="95"/>
      <c r="J43" s="95"/>
    </row>
    <row r="44" spans="1:10" s="94" customFormat="1" x14ac:dyDescent="0.25">
      <c r="A44" s="93"/>
      <c r="C44" s="95"/>
      <c r="D44" s="95"/>
      <c r="E44" s="95"/>
      <c r="F44" s="95"/>
      <c r="G44" s="95"/>
      <c r="H44" s="95"/>
      <c r="I44" s="95"/>
      <c r="J44" s="95"/>
    </row>
    <row r="45" spans="1:10" s="94" customFormat="1" x14ac:dyDescent="0.25">
      <c r="A45" s="93"/>
      <c r="C45" s="95"/>
      <c r="D45" s="95"/>
      <c r="E45" s="95"/>
      <c r="F45" s="95"/>
      <c r="G45" s="95"/>
      <c r="H45" s="95"/>
      <c r="I45" s="95"/>
      <c r="J45" s="95"/>
    </row>
    <row r="46" spans="1:10" s="94" customFormat="1" x14ac:dyDescent="0.25">
      <c r="A46" s="93"/>
      <c r="C46" s="95"/>
      <c r="D46" s="95"/>
      <c r="E46" s="95"/>
      <c r="F46" s="95"/>
      <c r="G46" s="95"/>
      <c r="H46" s="95"/>
      <c r="I46" s="95"/>
      <c r="J46" s="95"/>
    </row>
  </sheetData>
  <mergeCells count="21">
    <mergeCell ref="A6:A8"/>
    <mergeCell ref="B6:B7"/>
    <mergeCell ref="C6:D6"/>
    <mergeCell ref="E6:F6"/>
    <mergeCell ref="G6:H6"/>
    <mergeCell ref="B9:J9"/>
    <mergeCell ref="B1:J1"/>
    <mergeCell ref="B2:J2"/>
    <mergeCell ref="B3:J3"/>
    <mergeCell ref="B4:J4"/>
    <mergeCell ref="B5:J5"/>
    <mergeCell ref="I6:J6"/>
    <mergeCell ref="C7:D7"/>
    <mergeCell ref="E7:F7"/>
    <mergeCell ref="G7:H7"/>
    <mergeCell ref="I7:J7"/>
    <mergeCell ref="A23:B23"/>
    <mergeCell ref="C23:D23"/>
    <mergeCell ref="E23:F23"/>
    <mergeCell ref="G23:H23"/>
    <mergeCell ref="I23:J23"/>
  </mergeCells>
  <conditionalFormatting sqref="C10:J18 C19:D22 J19:J22 F19:F22 H19:H22">
    <cfRule type="cellIs" dxfId="118" priority="6" operator="equal">
      <formula>"NO"</formula>
    </cfRule>
  </conditionalFormatting>
  <conditionalFormatting sqref="C23:F23 I23:J23">
    <cfRule type="cellIs" dxfId="117" priority="5" operator="equal">
      <formula>"NO HABIL"</formula>
    </cfRule>
  </conditionalFormatting>
  <conditionalFormatting sqref="I19:I22">
    <cfRule type="cellIs" dxfId="116" priority="4" operator="equal">
      <formula>"NO"</formula>
    </cfRule>
  </conditionalFormatting>
  <conditionalFormatting sqref="E19:E22">
    <cfRule type="cellIs" dxfId="115" priority="3" operator="equal">
      <formula>"NO"</formula>
    </cfRule>
  </conditionalFormatting>
  <conditionalFormatting sqref="G19:G22">
    <cfRule type="cellIs" dxfId="114" priority="2" operator="equal">
      <formula>"NO"</formula>
    </cfRule>
  </conditionalFormatting>
  <conditionalFormatting sqref="G23:H23">
    <cfRule type="cellIs" dxfId="113" priority="1"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2" sqref="A22:B27"/>
    </sheetView>
  </sheetViews>
  <sheetFormatPr baseColWidth="10" defaultRowHeight="12.75" x14ac:dyDescent="0.2"/>
  <cols>
    <col min="1" max="1" width="9.42578125" style="204" customWidth="1"/>
    <col min="2" max="2" width="34.28515625" style="204" customWidth="1"/>
    <col min="3" max="3" width="11.42578125" style="204"/>
    <col min="4" max="4" width="22.42578125" style="204" customWidth="1"/>
    <col min="5" max="5" width="11.42578125" style="204"/>
    <col min="6" max="6" width="21.7109375" style="204" customWidth="1"/>
    <col min="7" max="7" width="11.42578125" style="204"/>
    <col min="8" max="8" width="20.85546875" style="204" customWidth="1"/>
    <col min="9" max="9" width="11.42578125" style="204"/>
    <col min="10" max="10" width="20.85546875" style="204" customWidth="1"/>
    <col min="11" max="16384" width="11.42578125" style="204"/>
  </cols>
  <sheetData>
    <row r="1" spans="1:13" ht="15.75" x14ac:dyDescent="0.2">
      <c r="A1" s="203" t="s">
        <v>117</v>
      </c>
      <c r="B1" s="84"/>
      <c r="C1" s="84"/>
      <c r="D1" s="84"/>
      <c r="E1" s="84"/>
      <c r="F1" s="84"/>
      <c r="G1" s="84"/>
      <c r="H1" s="84"/>
      <c r="I1" s="84"/>
      <c r="J1" s="84"/>
    </row>
    <row r="2" spans="1:13" ht="15.75" x14ac:dyDescent="0.2">
      <c r="A2" s="203" t="s">
        <v>219</v>
      </c>
      <c r="B2" s="84"/>
      <c r="C2" s="84"/>
      <c r="D2" s="84"/>
      <c r="E2" s="84"/>
      <c r="F2" s="84"/>
      <c r="G2" s="84"/>
      <c r="H2" s="84"/>
      <c r="I2" s="84"/>
      <c r="J2" s="84"/>
    </row>
    <row r="3" spans="1:13" x14ac:dyDescent="0.2">
      <c r="A3" s="86"/>
      <c r="B3" s="86"/>
      <c r="C3" s="86"/>
      <c r="D3" s="203"/>
      <c r="E3" s="86"/>
      <c r="F3" s="86"/>
      <c r="G3" s="86"/>
      <c r="H3" s="86"/>
      <c r="I3" s="86"/>
      <c r="J3" s="86"/>
    </row>
    <row r="4" spans="1:13" ht="15.75" x14ac:dyDescent="0.2">
      <c r="A4" s="203" t="s">
        <v>154</v>
      </c>
      <c r="B4" s="84"/>
      <c r="C4" s="84"/>
      <c r="D4" s="84"/>
      <c r="E4" s="84"/>
      <c r="F4" s="84"/>
      <c r="G4" s="84"/>
      <c r="H4" s="84"/>
      <c r="I4" s="84"/>
      <c r="J4" s="84"/>
    </row>
    <row r="5" spans="1:13" ht="18" x14ac:dyDescent="0.2">
      <c r="A5" s="203" t="s">
        <v>220</v>
      </c>
      <c r="B5" s="84"/>
      <c r="C5" s="84"/>
      <c r="D5" s="84"/>
      <c r="E5" s="239"/>
      <c r="F5" s="239"/>
      <c r="G5" s="239"/>
      <c r="H5" s="239"/>
      <c r="I5" s="239"/>
      <c r="J5" s="239"/>
      <c r="K5" s="239"/>
      <c r="L5" s="239"/>
      <c r="M5" s="239"/>
    </row>
    <row r="6" spans="1:13" x14ac:dyDescent="0.2">
      <c r="A6" s="86"/>
      <c r="B6" s="86"/>
      <c r="C6" s="205"/>
      <c r="D6" s="203"/>
      <c r="E6" s="86"/>
      <c r="F6" s="86"/>
      <c r="G6" s="86"/>
      <c r="H6" s="86"/>
      <c r="I6" s="86"/>
      <c r="J6" s="86"/>
    </row>
    <row r="7" spans="1:13" ht="60.75" customHeight="1" x14ac:dyDescent="0.2">
      <c r="A7" s="240" t="s">
        <v>178</v>
      </c>
      <c r="B7" s="240"/>
      <c r="C7" s="240"/>
      <c r="D7" s="240"/>
      <c r="E7" s="240"/>
      <c r="F7" s="240"/>
      <c r="G7" s="240"/>
      <c r="H7" s="240"/>
      <c r="I7" s="206"/>
    </row>
    <row r="8" spans="1:13" x14ac:dyDescent="0.2">
      <c r="A8" s="207"/>
      <c r="B8" s="208"/>
      <c r="C8" s="209"/>
      <c r="D8" s="209"/>
      <c r="E8" s="208"/>
      <c r="F8" s="208"/>
      <c r="G8" s="208"/>
      <c r="H8" s="208"/>
      <c r="I8" s="208"/>
      <c r="J8" s="208"/>
    </row>
    <row r="9" spans="1:13" ht="15.75" x14ac:dyDescent="0.2">
      <c r="A9" s="163"/>
      <c r="B9" s="210"/>
      <c r="C9" s="241">
        <v>1</v>
      </c>
      <c r="D9" s="241"/>
      <c r="E9" s="241">
        <v>2</v>
      </c>
      <c r="F9" s="241"/>
      <c r="G9" s="241">
        <v>3</v>
      </c>
      <c r="H9" s="241"/>
      <c r="I9" s="241">
        <v>4</v>
      </c>
      <c r="J9" s="241"/>
    </row>
    <row r="10" spans="1:13" ht="15.75" customHeight="1" x14ac:dyDescent="0.2">
      <c r="A10" s="244" t="s">
        <v>0</v>
      </c>
      <c r="B10" s="246" t="s">
        <v>106</v>
      </c>
      <c r="C10" s="248" t="s">
        <v>179</v>
      </c>
      <c r="D10" s="248"/>
      <c r="E10" s="249" t="s">
        <v>180</v>
      </c>
      <c r="F10" s="250"/>
      <c r="G10" s="249" t="s">
        <v>181</v>
      </c>
      <c r="H10" s="250"/>
      <c r="I10" s="249" t="s">
        <v>156</v>
      </c>
      <c r="J10" s="250"/>
    </row>
    <row r="11" spans="1:13" x14ac:dyDescent="0.2">
      <c r="A11" s="245"/>
      <c r="B11" s="247"/>
      <c r="C11" s="182" t="s">
        <v>107</v>
      </c>
      <c r="D11" s="113" t="s">
        <v>108</v>
      </c>
      <c r="E11" s="182" t="s">
        <v>107</v>
      </c>
      <c r="F11" s="113" t="s">
        <v>108</v>
      </c>
      <c r="G11" s="182" t="s">
        <v>107</v>
      </c>
      <c r="H11" s="113" t="s">
        <v>108</v>
      </c>
      <c r="I11" s="182" t="s">
        <v>107</v>
      </c>
      <c r="J11" s="113" t="s">
        <v>108</v>
      </c>
    </row>
    <row r="12" spans="1:13" ht="17.25" customHeight="1" x14ac:dyDescent="0.2">
      <c r="A12" s="183"/>
      <c r="B12" s="251" t="s">
        <v>221</v>
      </c>
      <c r="C12" s="252"/>
      <c r="D12" s="252"/>
      <c r="E12" s="252"/>
      <c r="F12" s="252"/>
      <c r="G12" s="252"/>
      <c r="H12" s="252"/>
      <c r="I12" s="90"/>
    </row>
    <row r="13" spans="1:13" x14ac:dyDescent="0.2">
      <c r="A13" s="211"/>
      <c r="B13" s="210" t="s">
        <v>222</v>
      </c>
      <c r="C13" s="113" t="s">
        <v>109</v>
      </c>
      <c r="D13" s="212" t="s">
        <v>223</v>
      </c>
      <c r="E13" s="113" t="s">
        <v>109</v>
      </c>
      <c r="F13" s="212" t="s">
        <v>223</v>
      </c>
      <c r="G13" s="113" t="s">
        <v>109</v>
      </c>
      <c r="H13" s="212" t="s">
        <v>223</v>
      </c>
      <c r="I13" s="113" t="s">
        <v>109</v>
      </c>
      <c r="J13" s="212" t="s">
        <v>223</v>
      </c>
    </row>
    <row r="14" spans="1:13" x14ac:dyDescent="0.2">
      <c r="A14" s="211"/>
      <c r="B14" s="210" t="s">
        <v>224</v>
      </c>
      <c r="C14" s="113" t="s">
        <v>109</v>
      </c>
      <c r="D14" s="212" t="s">
        <v>223</v>
      </c>
      <c r="E14" s="113" t="s">
        <v>109</v>
      </c>
      <c r="F14" s="212" t="s">
        <v>223</v>
      </c>
      <c r="G14" s="113" t="s">
        <v>109</v>
      </c>
      <c r="H14" s="212" t="s">
        <v>223</v>
      </c>
      <c r="I14" s="113" t="s">
        <v>109</v>
      </c>
      <c r="J14" s="212" t="s">
        <v>223</v>
      </c>
    </row>
    <row r="15" spans="1:13" ht="25.5" x14ac:dyDescent="0.2">
      <c r="A15" s="183"/>
      <c r="B15" s="210" t="s">
        <v>225</v>
      </c>
      <c r="C15" s="113" t="s">
        <v>109</v>
      </c>
      <c r="D15" s="212" t="s">
        <v>223</v>
      </c>
      <c r="E15" s="113" t="s">
        <v>109</v>
      </c>
      <c r="F15" s="212" t="s">
        <v>223</v>
      </c>
      <c r="G15" s="113" t="s">
        <v>109</v>
      </c>
      <c r="H15" s="212" t="s">
        <v>223</v>
      </c>
      <c r="I15" s="113" t="s">
        <v>109</v>
      </c>
      <c r="J15" s="212" t="s">
        <v>223</v>
      </c>
    </row>
    <row r="16" spans="1:13" ht="25.5" x14ac:dyDescent="0.2">
      <c r="A16" s="183"/>
      <c r="B16" s="210" t="s">
        <v>226</v>
      </c>
      <c r="C16" s="113" t="s">
        <v>109</v>
      </c>
      <c r="D16" s="212" t="s">
        <v>223</v>
      </c>
      <c r="E16" s="113" t="s">
        <v>109</v>
      </c>
      <c r="F16" s="212" t="s">
        <v>223</v>
      </c>
      <c r="G16" s="113" t="s">
        <v>109</v>
      </c>
      <c r="H16" s="212" t="s">
        <v>223</v>
      </c>
      <c r="I16" s="113" t="s">
        <v>109</v>
      </c>
      <c r="J16" s="212" t="s">
        <v>223</v>
      </c>
    </row>
    <row r="17" spans="1:10" x14ac:dyDescent="0.2">
      <c r="A17" s="183"/>
      <c r="B17" s="210" t="s">
        <v>227</v>
      </c>
      <c r="C17" s="113" t="s">
        <v>109</v>
      </c>
      <c r="D17" s="212" t="s">
        <v>223</v>
      </c>
      <c r="E17" s="113" t="s">
        <v>109</v>
      </c>
      <c r="F17" s="212" t="s">
        <v>223</v>
      </c>
      <c r="G17" s="113" t="s">
        <v>109</v>
      </c>
      <c r="H17" s="212" t="s">
        <v>223</v>
      </c>
      <c r="I17" s="113" t="s">
        <v>109</v>
      </c>
      <c r="J17" s="212" t="s">
        <v>223</v>
      </c>
    </row>
    <row r="18" spans="1:10" x14ac:dyDescent="0.2">
      <c r="A18" s="183"/>
      <c r="B18" s="210" t="s">
        <v>228</v>
      </c>
      <c r="C18" s="113" t="s">
        <v>109</v>
      </c>
      <c r="D18" s="212" t="s">
        <v>223</v>
      </c>
      <c r="E18" s="113" t="s">
        <v>109</v>
      </c>
      <c r="F18" s="212" t="s">
        <v>223</v>
      </c>
      <c r="G18" s="113" t="s">
        <v>109</v>
      </c>
      <c r="H18" s="212" t="s">
        <v>223</v>
      </c>
      <c r="I18" s="113" t="s">
        <v>109</v>
      </c>
      <c r="J18" s="212" t="s">
        <v>223</v>
      </c>
    </row>
    <row r="19" spans="1:10" ht="13.5" thickBot="1" x14ac:dyDescent="0.25">
      <c r="A19" s="213"/>
      <c r="B19" s="214"/>
      <c r="C19" s="113"/>
      <c r="D19" s="215"/>
      <c r="E19" s="113"/>
      <c r="F19" s="215"/>
      <c r="G19" s="113"/>
      <c r="H19" s="215"/>
      <c r="I19" s="113"/>
      <c r="J19" s="215"/>
    </row>
    <row r="20" spans="1:10" ht="16.5" thickBot="1" x14ac:dyDescent="0.25">
      <c r="A20" s="253" t="s">
        <v>111</v>
      </c>
      <c r="B20" s="254"/>
      <c r="C20" s="242" t="s">
        <v>118</v>
      </c>
      <c r="D20" s="243"/>
      <c r="E20" s="242" t="s">
        <v>118</v>
      </c>
      <c r="F20" s="243"/>
      <c r="G20" s="242" t="s">
        <v>118</v>
      </c>
      <c r="H20" s="243"/>
      <c r="I20" s="242" t="s">
        <v>118</v>
      </c>
      <c r="J20" s="243"/>
    </row>
    <row r="21" spans="1:10" x14ac:dyDescent="0.2">
      <c r="A21" s="93"/>
      <c r="B21" s="216"/>
      <c r="C21" s="217"/>
      <c r="D21" s="217"/>
      <c r="E21" s="216"/>
      <c r="F21" s="216"/>
      <c r="G21" s="216"/>
      <c r="H21" s="216"/>
      <c r="I21" s="216"/>
      <c r="J21" s="216"/>
    </row>
    <row r="22" spans="1:10" ht="15.75" x14ac:dyDescent="0.2">
      <c r="A22" s="87"/>
      <c r="B22" s="87"/>
      <c r="C22" s="85"/>
      <c r="D22" s="85"/>
      <c r="E22" s="85"/>
      <c r="F22" s="85"/>
      <c r="G22" s="85"/>
      <c r="H22" s="85"/>
      <c r="I22" s="85"/>
      <c r="J22" s="85"/>
    </row>
    <row r="23" spans="1:10" ht="15.75" x14ac:dyDescent="0.2">
      <c r="A23" s="87"/>
      <c r="B23" s="87"/>
      <c r="C23" s="85"/>
      <c r="D23" s="85"/>
      <c r="E23" s="85"/>
      <c r="F23" s="85"/>
      <c r="G23" s="85"/>
      <c r="H23" s="85"/>
      <c r="I23" s="85"/>
      <c r="J23" s="85"/>
    </row>
    <row r="24" spans="1:10" x14ac:dyDescent="0.2">
      <c r="A24" s="216"/>
      <c r="B24" s="216"/>
      <c r="C24" s="217"/>
      <c r="D24" s="217"/>
      <c r="E24" s="218"/>
      <c r="F24" s="216"/>
      <c r="G24" s="218"/>
      <c r="H24" s="216"/>
      <c r="I24" s="218"/>
      <c r="J24" s="216"/>
    </row>
    <row r="25" spans="1:10" ht="15.75" x14ac:dyDescent="0.2">
      <c r="A25" s="216"/>
      <c r="B25" s="216"/>
      <c r="C25" s="219"/>
      <c r="D25" s="217"/>
      <c r="E25" s="216"/>
      <c r="F25" s="216"/>
      <c r="G25" s="216"/>
      <c r="H25" s="216"/>
      <c r="I25" s="216"/>
      <c r="J25" s="216"/>
    </row>
    <row r="26" spans="1:10" ht="15.75" x14ac:dyDescent="0.2">
      <c r="A26" s="172"/>
      <c r="B26" s="172"/>
      <c r="C26" s="219"/>
      <c r="D26" s="217"/>
      <c r="E26" s="216"/>
      <c r="F26" s="216"/>
      <c r="G26" s="216"/>
      <c r="H26" s="216"/>
      <c r="I26" s="216"/>
      <c r="J26" s="216"/>
    </row>
    <row r="27" spans="1:10" ht="15.75" x14ac:dyDescent="0.2">
      <c r="A27" s="136"/>
      <c r="B27" s="136"/>
      <c r="C27" s="219"/>
      <c r="D27" s="217"/>
      <c r="E27" s="216"/>
      <c r="F27" s="216"/>
      <c r="G27" s="216"/>
      <c r="H27" s="216"/>
      <c r="I27" s="216"/>
      <c r="J27" s="216"/>
    </row>
    <row r="28" spans="1:10" x14ac:dyDescent="0.2">
      <c r="A28" s="93"/>
      <c r="B28" s="94"/>
      <c r="C28" s="94"/>
      <c r="D28" s="95"/>
      <c r="E28" s="94"/>
      <c r="F28" s="94"/>
      <c r="G28" s="94"/>
      <c r="H28" s="94"/>
      <c r="I28" s="94"/>
      <c r="J28" s="94"/>
    </row>
    <row r="29" spans="1:10" x14ac:dyDescent="0.2">
      <c r="A29" s="93"/>
      <c r="B29" s="94"/>
      <c r="C29" s="94"/>
      <c r="D29" s="95"/>
      <c r="E29" s="94"/>
      <c r="F29" s="94"/>
      <c r="G29" s="94"/>
      <c r="H29" s="94"/>
      <c r="I29" s="94"/>
      <c r="J29" s="94"/>
    </row>
  </sheetData>
  <mergeCells count="18">
    <mergeCell ref="I20:J20"/>
    <mergeCell ref="A10:A11"/>
    <mergeCell ref="B10:B11"/>
    <mergeCell ref="C10:D10"/>
    <mergeCell ref="E10:F10"/>
    <mergeCell ref="G10:H10"/>
    <mergeCell ref="I10:J10"/>
    <mergeCell ref="B12:H12"/>
    <mergeCell ref="A20:B20"/>
    <mergeCell ref="C20:D20"/>
    <mergeCell ref="E20:F20"/>
    <mergeCell ref="G20:H20"/>
    <mergeCell ref="E5:M5"/>
    <mergeCell ref="A7:H7"/>
    <mergeCell ref="C9:D9"/>
    <mergeCell ref="E9:F9"/>
    <mergeCell ref="G9:H9"/>
    <mergeCell ref="I9:J9"/>
  </mergeCells>
  <conditionalFormatting sqref="C20:D20">
    <cfRule type="cellIs" dxfId="112" priority="21" operator="equal">
      <formula>"NO HABIL"</formula>
    </cfRule>
  </conditionalFormatting>
  <conditionalFormatting sqref="C14:C15 C13:H13">
    <cfRule type="cellIs" dxfId="111" priority="20" operator="equal">
      <formula>"NO"</formula>
    </cfRule>
  </conditionalFormatting>
  <conditionalFormatting sqref="D14:D15">
    <cfRule type="cellIs" dxfId="110" priority="19" operator="equal">
      <formula>"NO"</formula>
    </cfRule>
  </conditionalFormatting>
  <conditionalFormatting sqref="E20:F20">
    <cfRule type="cellIs" dxfId="109" priority="18" operator="equal">
      <formula>"NO HABIL"</formula>
    </cfRule>
  </conditionalFormatting>
  <conditionalFormatting sqref="E14:E15">
    <cfRule type="cellIs" dxfId="108" priority="17" operator="equal">
      <formula>"NO"</formula>
    </cfRule>
  </conditionalFormatting>
  <conditionalFormatting sqref="F14:F15">
    <cfRule type="cellIs" dxfId="107" priority="16" operator="equal">
      <formula>"NO"</formula>
    </cfRule>
  </conditionalFormatting>
  <conditionalFormatting sqref="G20:H20">
    <cfRule type="cellIs" dxfId="106" priority="15" operator="equal">
      <formula>"NO HABIL"</formula>
    </cfRule>
  </conditionalFormatting>
  <conditionalFormatting sqref="G14:G15">
    <cfRule type="cellIs" dxfId="105" priority="14" operator="equal">
      <formula>"NO"</formula>
    </cfRule>
  </conditionalFormatting>
  <conditionalFormatting sqref="H14:H15">
    <cfRule type="cellIs" dxfId="104" priority="13" operator="equal">
      <formula>"NO"</formula>
    </cfRule>
  </conditionalFormatting>
  <conditionalFormatting sqref="C16:C18">
    <cfRule type="cellIs" dxfId="103" priority="12" operator="equal">
      <formula>"NO"</formula>
    </cfRule>
  </conditionalFormatting>
  <conditionalFormatting sqref="D16:D18">
    <cfRule type="cellIs" dxfId="102" priority="11" operator="equal">
      <formula>"NO"</formula>
    </cfRule>
  </conditionalFormatting>
  <conditionalFormatting sqref="E16:E18">
    <cfRule type="cellIs" dxfId="101" priority="10" operator="equal">
      <formula>"NO"</formula>
    </cfRule>
  </conditionalFormatting>
  <conditionalFormatting sqref="F16:F18">
    <cfRule type="cellIs" dxfId="100" priority="9" operator="equal">
      <formula>"NO"</formula>
    </cfRule>
  </conditionalFormatting>
  <conditionalFormatting sqref="G16:G18">
    <cfRule type="cellIs" dxfId="99" priority="8" operator="equal">
      <formula>"NO"</formula>
    </cfRule>
  </conditionalFormatting>
  <conditionalFormatting sqref="H16:H18">
    <cfRule type="cellIs" dxfId="98" priority="7" operator="equal">
      <formula>"NO"</formula>
    </cfRule>
  </conditionalFormatting>
  <conditionalFormatting sqref="I13:J13">
    <cfRule type="cellIs" dxfId="97" priority="6" operator="equal">
      <formula>"NO"</formula>
    </cfRule>
  </conditionalFormatting>
  <conditionalFormatting sqref="I20:J20">
    <cfRule type="cellIs" dxfId="96" priority="5" operator="equal">
      <formula>"NO HABIL"</formula>
    </cfRule>
  </conditionalFormatting>
  <conditionalFormatting sqref="I14:I15">
    <cfRule type="cellIs" dxfId="95" priority="4" operator="equal">
      <formula>"NO"</formula>
    </cfRule>
  </conditionalFormatting>
  <conditionalFormatting sqref="J14:J15">
    <cfRule type="cellIs" dxfId="94" priority="3" operator="equal">
      <formula>"NO"</formula>
    </cfRule>
  </conditionalFormatting>
  <conditionalFormatting sqref="I16:I18">
    <cfRule type="cellIs" dxfId="93" priority="2" operator="equal">
      <formula>"NO"</formula>
    </cfRule>
  </conditionalFormatting>
  <conditionalFormatting sqref="J16:J18">
    <cfRule type="cellIs" dxfId="92" priority="1"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80"/>
  <sheetViews>
    <sheetView view="pageBreakPreview" topLeftCell="A19" zoomScale="80" zoomScaleNormal="80" zoomScaleSheetLayoutView="80" zoomScalePageLayoutView="70" workbookViewId="0">
      <selection activeCell="C26" sqref="C26:D26"/>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6.28515625" style="90" bestFit="1" customWidth="1"/>
    <col min="12" max="12" width="11.42578125" style="90"/>
    <col min="13" max="13" width="16.28515625" style="90" bestFit="1" customWidth="1"/>
    <col min="14" max="16384" width="11.42578125" style="90"/>
  </cols>
  <sheetData>
    <row r="1" spans="1:10" s="85" customFormat="1" ht="17.25" customHeight="1" x14ac:dyDescent="0.25">
      <c r="A1" s="84" t="s">
        <v>103</v>
      </c>
      <c r="B1" s="84"/>
      <c r="C1" s="84"/>
      <c r="D1" s="84"/>
      <c r="E1" s="84"/>
      <c r="F1" s="84"/>
      <c r="G1" s="84"/>
      <c r="H1" s="84"/>
      <c r="I1" s="84"/>
      <c r="J1" s="84"/>
    </row>
    <row r="2" spans="1:10" s="85" customFormat="1" ht="17.25" customHeight="1" x14ac:dyDescent="0.25">
      <c r="A2" s="84" t="s">
        <v>104</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154</v>
      </c>
      <c r="B4" s="84"/>
      <c r="C4" s="84"/>
      <c r="D4" s="84"/>
      <c r="E4" s="84"/>
      <c r="F4" s="84"/>
      <c r="G4" s="84"/>
      <c r="H4" s="84"/>
      <c r="I4" s="84"/>
      <c r="J4" s="84"/>
    </row>
    <row r="5" spans="1:10" s="85" customFormat="1" ht="16.5" customHeight="1" x14ac:dyDescent="0.25">
      <c r="A5" s="84" t="s">
        <v>113</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3.75" customHeight="1" x14ac:dyDescent="0.25">
      <c r="A7" s="255" t="s">
        <v>155</v>
      </c>
      <c r="B7" s="255"/>
      <c r="C7" s="111"/>
      <c r="D7" s="111"/>
      <c r="E7" s="111"/>
      <c r="F7" s="111"/>
      <c r="G7" s="111"/>
      <c r="H7" s="111"/>
      <c r="I7" s="111"/>
      <c r="J7" s="111"/>
    </row>
    <row r="8" spans="1:10" s="85" customFormat="1" ht="15.75" x14ac:dyDescent="0.25">
      <c r="A8" s="88"/>
      <c r="B8" s="88"/>
      <c r="C8" s="89"/>
      <c r="D8" s="89"/>
      <c r="E8" s="89"/>
      <c r="F8" s="89"/>
      <c r="G8" s="89"/>
      <c r="H8" s="89"/>
      <c r="I8" s="89"/>
      <c r="J8" s="89"/>
    </row>
    <row r="9" spans="1:10" x14ac:dyDescent="0.2">
      <c r="A9" s="233" t="s">
        <v>0</v>
      </c>
      <c r="B9" s="233" t="s">
        <v>105</v>
      </c>
      <c r="C9" s="256">
        <v>1</v>
      </c>
      <c r="D9" s="256"/>
      <c r="E9" s="256">
        <v>2</v>
      </c>
      <c r="F9" s="256"/>
      <c r="G9" s="256">
        <v>3</v>
      </c>
      <c r="H9" s="256"/>
      <c r="I9" s="256">
        <v>4</v>
      </c>
      <c r="J9" s="256"/>
    </row>
    <row r="10" spans="1:10" ht="39.950000000000003" customHeight="1" x14ac:dyDescent="0.2">
      <c r="A10" s="234"/>
      <c r="B10" s="235"/>
      <c r="C10" s="257" t="str">
        <f>'VERIFICACIÓN JURIDICA'!C7:D7</f>
        <v>GUSTAVO ADOLFO ACOSTA</v>
      </c>
      <c r="D10" s="257"/>
      <c r="E10" s="257" t="str">
        <f>'VERIFICACIÓN JURIDICA'!E7:F7</f>
        <v>JUAN CARLOS MARTINEZ</v>
      </c>
      <c r="F10" s="257"/>
      <c r="G10" s="257" t="str">
        <f>'VERIFICACIÓN JURIDICA'!G7:H7</f>
        <v xml:space="preserve">CONSORCIO T Y T </v>
      </c>
      <c r="H10" s="257"/>
      <c r="I10" s="257" t="str">
        <f>'VERIFICACIÓN JURIDICA'!I7:J7</f>
        <v>MANUEL JURADO HERRERA</v>
      </c>
      <c r="J10" s="257"/>
    </row>
    <row r="11" spans="1:10" ht="39.950000000000003" customHeight="1" x14ac:dyDescent="0.2">
      <c r="A11" s="235"/>
      <c r="B11" s="112" t="s">
        <v>106</v>
      </c>
      <c r="C11" s="112" t="s">
        <v>107</v>
      </c>
      <c r="D11" s="113" t="s">
        <v>108</v>
      </c>
      <c r="E11" s="112" t="s">
        <v>107</v>
      </c>
      <c r="F11" s="113" t="s">
        <v>108</v>
      </c>
      <c r="G11" s="112" t="s">
        <v>107</v>
      </c>
      <c r="H11" s="113" t="s">
        <v>108</v>
      </c>
      <c r="I11" s="112" t="s">
        <v>107</v>
      </c>
      <c r="J11" s="113" t="s">
        <v>108</v>
      </c>
    </row>
    <row r="12" spans="1:10" ht="24.95" customHeight="1" x14ac:dyDescent="0.2">
      <c r="A12" s="110" t="s">
        <v>115</v>
      </c>
      <c r="B12" s="114" t="s">
        <v>163</v>
      </c>
      <c r="C12" s="115"/>
      <c r="D12" s="115"/>
      <c r="E12" s="115"/>
      <c r="F12" s="115"/>
      <c r="G12" s="115"/>
      <c r="H12" s="115"/>
      <c r="I12" s="115"/>
      <c r="J12" s="115"/>
    </row>
    <row r="13" spans="1:10" ht="24.95" customHeight="1" x14ac:dyDescent="0.2">
      <c r="A13" s="180" t="s">
        <v>164</v>
      </c>
      <c r="B13" s="114" t="s">
        <v>165</v>
      </c>
      <c r="C13" s="115"/>
      <c r="D13" s="115"/>
      <c r="E13" s="115"/>
      <c r="F13" s="115"/>
      <c r="G13" s="115"/>
      <c r="H13" s="115"/>
      <c r="I13" s="115"/>
      <c r="J13" s="115"/>
    </row>
    <row r="14" spans="1:10" ht="285" customHeight="1" x14ac:dyDescent="0.2">
      <c r="A14" s="258" t="s">
        <v>116</v>
      </c>
      <c r="B14" s="116" t="s">
        <v>157</v>
      </c>
      <c r="C14" s="108" t="str">
        <f ca="1">+C16</f>
        <v>SI</v>
      </c>
      <c r="D14" s="117" t="s">
        <v>195</v>
      </c>
      <c r="E14" s="108" t="str">
        <f ca="1">+E16</f>
        <v>SI</v>
      </c>
      <c r="F14" s="117" t="s">
        <v>196</v>
      </c>
      <c r="G14" s="108" t="str">
        <f ca="1">+G16</f>
        <v>SI</v>
      </c>
      <c r="H14" s="117" t="s">
        <v>202</v>
      </c>
      <c r="I14" s="108" t="str">
        <f ca="1">+I16</f>
        <v>SI</v>
      </c>
      <c r="J14" s="117" t="s">
        <v>208</v>
      </c>
    </row>
    <row r="15" spans="1:10" ht="243" customHeight="1" x14ac:dyDescent="0.2">
      <c r="A15" s="259"/>
      <c r="B15" s="116" t="s">
        <v>203</v>
      </c>
      <c r="C15" s="108" t="s">
        <v>109</v>
      </c>
      <c r="D15" s="202">
        <f>508+(834.3+245+202.12+496.71+106.5+119+25.38+14.07+4.6+21.7+664.58+123.63+138.72)*0.7+(217.51+162.54+192.26+194.04+50.92+86.1+216+2496.34+165)*0.7</f>
        <v>5251.9139999999998</v>
      </c>
      <c r="E15" s="108" t="s">
        <v>109</v>
      </c>
      <c r="F15" s="117">
        <f>233.98+23.69+346.48+1133.82+1328.26+74.34+132.6+432.52+438.52+55.84+632.16+92.85+1105.25+357.21+2056.97+1146.99+292.74+122.9</f>
        <v>10007.119999999999</v>
      </c>
      <c r="G15" s="108" t="s">
        <v>109</v>
      </c>
      <c r="H15" s="117" t="s">
        <v>218</v>
      </c>
      <c r="I15" s="108" t="s">
        <v>109</v>
      </c>
      <c r="J15" s="117">
        <f>(918+35.7+74+915.47+36.4+18+17.48+609+11.16+426+1090.92+65+166+897+60.59+52+160+193+164)*0.7+1358.93</f>
        <v>5495.7340000000004</v>
      </c>
    </row>
    <row r="16" spans="1:10" s="85" customFormat="1" ht="48.75" customHeight="1" x14ac:dyDescent="0.25">
      <c r="A16" s="259"/>
      <c r="B16" s="118" t="s">
        <v>158</v>
      </c>
      <c r="C16" s="108" t="str">
        <f ca="1">+IF(D16&gt;=VTE!$D$6,"SI","NO")</f>
        <v>SI</v>
      </c>
      <c r="D16" s="119">
        <f ca="1">+VTE!G6</f>
        <v>526440808</v>
      </c>
      <c r="E16" s="108" t="str">
        <f ca="1">+IF(F16&gt;=VTE!$D$6,"SI","NO")</f>
        <v>SI</v>
      </c>
      <c r="F16" s="120">
        <f ca="1">+VTE!K6</f>
        <v>1524819681</v>
      </c>
      <c r="G16" s="108" t="str">
        <f ca="1">+IF(H16&gt;=VTE!$D$6,"SI","NO")</f>
        <v>SI</v>
      </c>
      <c r="H16" s="120">
        <f ca="1">+VTE!O6</f>
        <v>279855756</v>
      </c>
      <c r="I16" s="108" t="str">
        <f ca="1">+IF(J16&gt;=VTE!$D$6,"SI","NO")</f>
        <v>SI</v>
      </c>
      <c r="J16" s="120">
        <f ca="1">+VTE!S6</f>
        <v>551020931</v>
      </c>
    </row>
    <row r="17" spans="1:12" s="85" customFormat="1" ht="69.75" customHeight="1" x14ac:dyDescent="0.25">
      <c r="A17" s="260"/>
      <c r="B17" s="121" t="s">
        <v>147</v>
      </c>
      <c r="C17" s="122" t="s">
        <v>110</v>
      </c>
      <c r="D17" s="122" t="s">
        <v>110</v>
      </c>
      <c r="E17" s="122" t="s">
        <v>110</v>
      </c>
      <c r="F17" s="122" t="s">
        <v>110</v>
      </c>
      <c r="G17" s="122" t="s">
        <v>109</v>
      </c>
      <c r="H17" s="122"/>
      <c r="I17" s="122" t="s">
        <v>110</v>
      </c>
      <c r="J17" s="122" t="s">
        <v>110</v>
      </c>
    </row>
    <row r="18" spans="1:12" ht="24.95" customHeight="1" x14ac:dyDescent="0.2">
      <c r="A18" s="110" t="s">
        <v>166</v>
      </c>
      <c r="B18" s="123" t="s">
        <v>126</v>
      </c>
      <c r="C18" s="124"/>
      <c r="D18" s="124"/>
      <c r="E18" s="124"/>
      <c r="F18" s="124"/>
      <c r="G18" s="124"/>
      <c r="H18" s="124"/>
      <c r="I18" s="124"/>
      <c r="J18" s="124"/>
    </row>
    <row r="19" spans="1:12" ht="81.75" customHeight="1" x14ac:dyDescent="0.2">
      <c r="A19" s="258" t="s">
        <v>166</v>
      </c>
      <c r="B19" s="116" t="s">
        <v>159</v>
      </c>
      <c r="C19" s="108" t="s">
        <v>109</v>
      </c>
      <c r="D19" s="108" t="s">
        <v>193</v>
      </c>
      <c r="E19" s="108" t="s">
        <v>109</v>
      </c>
      <c r="F19" s="108" t="s">
        <v>153</v>
      </c>
      <c r="G19" s="108" t="s">
        <v>109</v>
      </c>
      <c r="H19" s="108" t="s">
        <v>204</v>
      </c>
      <c r="I19" s="108" t="s">
        <v>109</v>
      </c>
      <c r="J19" s="108" t="s">
        <v>209</v>
      </c>
    </row>
    <row r="20" spans="1:12" ht="158.25" customHeight="1" x14ac:dyDescent="0.2">
      <c r="A20" s="259"/>
      <c r="B20" s="116" t="s">
        <v>160</v>
      </c>
      <c r="C20" s="108" t="s">
        <v>109</v>
      </c>
      <c r="D20" s="108" t="s">
        <v>198</v>
      </c>
      <c r="E20" s="108" t="s">
        <v>109</v>
      </c>
      <c r="F20" s="108" t="s">
        <v>233</v>
      </c>
      <c r="G20" s="108" t="s">
        <v>109</v>
      </c>
      <c r="H20" s="108" t="s">
        <v>205</v>
      </c>
      <c r="I20" s="108" t="s">
        <v>109</v>
      </c>
      <c r="J20" s="108" t="s">
        <v>210</v>
      </c>
    </row>
    <row r="21" spans="1:12" ht="115.5" customHeight="1" x14ac:dyDescent="0.2">
      <c r="A21" s="259"/>
      <c r="B21" s="116" t="s">
        <v>161</v>
      </c>
      <c r="C21" s="108" t="s">
        <v>109</v>
      </c>
      <c r="D21" s="108" t="s">
        <v>194</v>
      </c>
      <c r="E21" s="108" t="s">
        <v>109</v>
      </c>
      <c r="F21" s="108" t="s">
        <v>197</v>
      </c>
      <c r="G21" s="108" t="s">
        <v>109</v>
      </c>
      <c r="H21" s="108" t="s">
        <v>206</v>
      </c>
      <c r="I21" s="108" t="s">
        <v>109</v>
      </c>
      <c r="J21" s="108" t="s">
        <v>211</v>
      </c>
    </row>
    <row r="22" spans="1:12" ht="182.25" customHeight="1" x14ac:dyDescent="0.2">
      <c r="A22" s="260"/>
      <c r="B22" s="116" t="s">
        <v>162</v>
      </c>
      <c r="C22" s="108" t="s">
        <v>109</v>
      </c>
      <c r="D22" s="108" t="s">
        <v>216</v>
      </c>
      <c r="E22" s="108" t="s">
        <v>125</v>
      </c>
      <c r="F22" s="108" t="s">
        <v>207</v>
      </c>
      <c r="G22" s="108" t="s">
        <v>109</v>
      </c>
      <c r="H22" s="108" t="s">
        <v>230</v>
      </c>
      <c r="I22" s="108" t="s">
        <v>109</v>
      </c>
      <c r="J22" s="108" t="s">
        <v>215</v>
      </c>
    </row>
    <row r="23" spans="1:12" ht="24.95" customHeight="1" x14ac:dyDescent="0.2">
      <c r="A23" s="110" t="s">
        <v>127</v>
      </c>
      <c r="B23" s="123" t="s">
        <v>128</v>
      </c>
      <c r="C23" s="124"/>
      <c r="D23" s="124"/>
      <c r="E23" s="124"/>
      <c r="F23" s="124"/>
      <c r="G23" s="124"/>
      <c r="H23" s="124"/>
      <c r="I23" s="124"/>
      <c r="J23" s="124"/>
    </row>
    <row r="24" spans="1:12" ht="48.75" customHeight="1" x14ac:dyDescent="0.2">
      <c r="A24" s="112"/>
      <c r="B24" s="125" t="s">
        <v>129</v>
      </c>
      <c r="C24" s="108"/>
      <c r="D24" s="109"/>
      <c r="E24" s="108"/>
      <c r="F24" s="109"/>
      <c r="G24" s="108"/>
      <c r="H24" s="109"/>
      <c r="I24" s="108"/>
      <c r="J24" s="109"/>
    </row>
    <row r="25" spans="1:12" ht="13.5" thickBot="1" x14ac:dyDescent="0.25">
      <c r="A25" s="91"/>
      <c r="B25" s="91"/>
      <c r="C25" s="91"/>
      <c r="D25" s="91"/>
      <c r="E25" s="91"/>
      <c r="F25" s="91"/>
      <c r="G25" s="91"/>
      <c r="H25" s="91"/>
      <c r="I25" s="91"/>
      <c r="J25" s="91"/>
    </row>
    <row r="26" spans="1:12" s="92" customFormat="1" ht="19.5" customHeight="1" thickBot="1" x14ac:dyDescent="0.3">
      <c r="A26" s="253" t="s">
        <v>111</v>
      </c>
      <c r="B26" s="254"/>
      <c r="C26" s="242" t="s">
        <v>118</v>
      </c>
      <c r="D26" s="243"/>
      <c r="E26" s="242" t="s">
        <v>130</v>
      </c>
      <c r="F26" s="243"/>
      <c r="G26" s="242" t="s">
        <v>118</v>
      </c>
      <c r="H26" s="243"/>
      <c r="I26" s="242" t="s">
        <v>118</v>
      </c>
      <c r="J26" s="243"/>
    </row>
    <row r="27" spans="1:12" x14ac:dyDescent="0.2">
      <c r="D27" s="94"/>
      <c r="K27" s="94"/>
      <c r="L27" s="94"/>
    </row>
    <row r="28" spans="1:12" s="98" customFormat="1" ht="15.75" hidden="1" x14ac:dyDescent="0.25">
      <c r="A28" s="126"/>
      <c r="B28" s="127" t="s">
        <v>131</v>
      </c>
      <c r="C28" s="92"/>
      <c r="D28" s="128">
        <f>+D24</f>
        <v>0</v>
      </c>
      <c r="E28" s="126"/>
      <c r="F28" s="128"/>
      <c r="G28" s="126"/>
      <c r="H28" s="128"/>
      <c r="I28" s="126"/>
      <c r="J28" s="128">
        <f>+J24</f>
        <v>0</v>
      </c>
      <c r="K28" s="128">
        <f>+MAX(C28:J28)</f>
        <v>0</v>
      </c>
      <c r="L28" s="128"/>
    </row>
    <row r="29" spans="1:12" s="98" customFormat="1" ht="15.75" hidden="1" x14ac:dyDescent="0.25">
      <c r="A29" s="126"/>
      <c r="B29" s="127" t="s">
        <v>132</v>
      </c>
      <c r="C29" s="92"/>
      <c r="D29" s="130" t="e">
        <f>+ROUND(IF(D28&lt;=VLOOKUP($B$47,formula,2,FALSE),700*(1-((VLOOKUP($B$47,formula,2,FALSE)-D28)/VLOOKUP($B$47,formula,2,FALSE))),700*(1-2*(ABS(VLOOKUP($B$47,formula,2,FALSE)-D28)/VLOOKUP($B$47,formula,2,FALSE)))),3)</f>
        <v>#DIV/0!</v>
      </c>
      <c r="E29" s="126"/>
      <c r="F29" s="130"/>
      <c r="G29" s="126"/>
      <c r="H29" s="130"/>
      <c r="I29" s="126"/>
      <c r="J29" s="130" t="e">
        <f>+ROUND(IF(J28&lt;=VLOOKUP($B$47,formula,2,FALSE),700*(1-((VLOOKUP($B$47,formula,2,FALSE)-J28)/VLOOKUP($B$47,formula,2,FALSE))),700*(1-2*(ABS(VLOOKUP($B$47,formula,2,FALSE)-J28)/VLOOKUP($B$47,formula,2,FALSE)))),3)</f>
        <v>#DIV/0!</v>
      </c>
      <c r="K29" s="126"/>
      <c r="L29" s="130"/>
    </row>
    <row r="30" spans="1:12" s="98" customFormat="1" ht="15.75" hidden="1" x14ac:dyDescent="0.25">
      <c r="A30" s="126"/>
      <c r="B30" s="127" t="s">
        <v>212</v>
      </c>
      <c r="C30" s="92"/>
      <c r="D30" s="126">
        <v>150</v>
      </c>
      <c r="E30" s="126"/>
      <c r="F30" s="126"/>
      <c r="G30" s="126"/>
      <c r="H30" s="126"/>
      <c r="I30" s="126"/>
      <c r="J30" s="126">
        <v>150</v>
      </c>
      <c r="K30" s="126"/>
      <c r="L30" s="126"/>
    </row>
    <row r="31" spans="1:12" s="98" customFormat="1" ht="15.75" hidden="1" x14ac:dyDescent="0.25">
      <c r="A31" s="126"/>
      <c r="B31" s="127" t="s">
        <v>213</v>
      </c>
      <c r="C31" s="92"/>
      <c r="D31" s="126">
        <v>0</v>
      </c>
      <c r="E31" s="126"/>
      <c r="F31" s="126"/>
      <c r="G31" s="126"/>
      <c r="H31" s="126"/>
      <c r="I31" s="126"/>
      <c r="J31" s="126">
        <v>150</v>
      </c>
      <c r="K31" s="126"/>
      <c r="L31" s="126"/>
    </row>
    <row r="32" spans="1:12" s="98" customFormat="1" ht="15.75" hidden="1" x14ac:dyDescent="0.25">
      <c r="A32" s="126"/>
      <c r="B32" s="127" t="s">
        <v>133</v>
      </c>
      <c r="C32" s="92"/>
      <c r="D32" s="131" t="e">
        <f>SUM(D29:D30)</f>
        <v>#DIV/0!</v>
      </c>
      <c r="E32" s="126"/>
      <c r="F32" s="131"/>
      <c r="G32" s="126"/>
      <c r="H32" s="131"/>
      <c r="I32" s="126"/>
      <c r="J32" s="131" t="e">
        <f>SUM(J29:J30)</f>
        <v>#DIV/0!</v>
      </c>
      <c r="K32" s="126"/>
      <c r="L32" s="131"/>
    </row>
    <row r="33" spans="1:22" s="98" customFormat="1" ht="18" hidden="1" x14ac:dyDescent="0.25">
      <c r="A33" s="126"/>
      <c r="B33" s="127" t="s">
        <v>134</v>
      </c>
      <c r="C33" s="132"/>
      <c r="D33" s="133"/>
      <c r="E33" s="133"/>
      <c r="F33" s="133"/>
      <c r="G33" s="133"/>
      <c r="H33" s="133"/>
      <c r="I33" s="133"/>
      <c r="J33" s="133"/>
      <c r="K33" s="133"/>
      <c r="L33" s="133"/>
    </row>
    <row r="34" spans="1:22" s="98" customFormat="1" ht="15.75" hidden="1" x14ac:dyDescent="0.25">
      <c r="A34" s="126"/>
      <c r="B34" s="127"/>
      <c r="C34" s="96"/>
      <c r="D34" s="134"/>
      <c r="E34" s="135"/>
      <c r="F34" s="134"/>
      <c r="G34" s="135"/>
      <c r="H34" s="134"/>
      <c r="I34" s="135"/>
      <c r="J34" s="134"/>
      <c r="K34" s="135"/>
      <c r="L34" s="135"/>
    </row>
    <row r="35" spans="1:22" s="98" customFormat="1" ht="18" hidden="1" x14ac:dyDescent="0.25">
      <c r="A35" s="107" t="s">
        <v>135</v>
      </c>
      <c r="B35" s="179">
        <v>194302551</v>
      </c>
      <c r="C35" s="96"/>
      <c r="D35" s="96"/>
      <c r="E35" s="135"/>
      <c r="F35" s="135"/>
      <c r="G35" s="135"/>
      <c r="H35" s="135"/>
      <c r="I35" s="135"/>
      <c r="J35" s="135"/>
      <c r="K35" s="126"/>
      <c r="L35" s="126"/>
      <c r="P35" s="99"/>
      <c r="V35" s="99"/>
    </row>
    <row r="36" spans="1:22" s="98" customFormat="1" ht="15.75" hidden="1" x14ac:dyDescent="0.25">
      <c r="A36" s="136"/>
      <c r="B36" s="137"/>
      <c r="C36" s="96"/>
      <c r="D36" s="96"/>
      <c r="E36" s="135"/>
      <c r="F36" s="135"/>
      <c r="G36" s="135"/>
      <c r="H36" s="135"/>
      <c r="I36" s="135"/>
      <c r="J36" s="135"/>
      <c r="K36" s="126"/>
      <c r="L36" s="126"/>
    </row>
    <row r="37" spans="1:22" s="98" customFormat="1" ht="15.75" hidden="1" x14ac:dyDescent="0.25">
      <c r="A37" s="107" t="s">
        <v>136</v>
      </c>
      <c r="B37" s="138" t="s">
        <v>137</v>
      </c>
      <c r="C37" s="96"/>
      <c r="D37" s="129"/>
      <c r="E37" s="135"/>
      <c r="F37" s="135"/>
      <c r="G37" s="135"/>
      <c r="H37" s="135"/>
      <c r="I37" s="135"/>
      <c r="J37" s="135"/>
      <c r="K37" s="126"/>
      <c r="L37" s="126"/>
    </row>
    <row r="38" spans="1:22" s="98" customFormat="1" ht="18" hidden="1" x14ac:dyDescent="0.25">
      <c r="A38" s="139">
        <v>1</v>
      </c>
      <c r="B38" s="140">
        <f>+AVERAGE(D28:J28)</f>
        <v>0</v>
      </c>
      <c r="C38" s="96"/>
      <c r="D38" s="96"/>
      <c r="E38" s="135"/>
      <c r="F38" s="135"/>
      <c r="G38" s="135"/>
      <c r="H38" s="135"/>
      <c r="I38" s="135"/>
      <c r="J38" s="135"/>
      <c r="K38" s="126"/>
      <c r="L38" s="126"/>
    </row>
    <row r="39" spans="1:22" s="98" customFormat="1" ht="18" hidden="1" x14ac:dyDescent="0.25">
      <c r="A39" s="139">
        <v>2</v>
      </c>
      <c r="B39" s="140">
        <f>+(B38+K28)/2</f>
        <v>0</v>
      </c>
      <c r="C39" s="96"/>
      <c r="D39" s="96"/>
      <c r="E39" s="135"/>
      <c r="F39" s="135"/>
      <c r="G39" s="135"/>
      <c r="H39" s="135"/>
      <c r="I39" s="135"/>
      <c r="J39" s="135"/>
      <c r="K39" s="126"/>
      <c r="L39" s="126"/>
    </row>
    <row r="40" spans="1:22" s="98" customFormat="1" ht="18" hidden="1" x14ac:dyDescent="0.25">
      <c r="A40" s="139">
        <v>3</v>
      </c>
      <c r="B40" s="140" t="e">
        <f>+GEOMEAN(D28:J28,B35)</f>
        <v>#NUM!</v>
      </c>
      <c r="C40" s="135"/>
      <c r="D40" s="96"/>
      <c r="E40" s="96"/>
      <c r="F40" s="96"/>
      <c r="G40" s="96"/>
      <c r="H40" s="96"/>
      <c r="I40" s="96"/>
      <c r="J40" s="96"/>
      <c r="K40" s="126"/>
      <c r="L40" s="126"/>
    </row>
    <row r="41" spans="1:22" s="98" customFormat="1" ht="15.75" hidden="1" x14ac:dyDescent="0.25">
      <c r="A41" s="96"/>
      <c r="B41" s="137"/>
      <c r="C41" s="135"/>
      <c r="D41" s="96"/>
      <c r="E41" s="96"/>
      <c r="F41" s="96"/>
      <c r="G41" s="96"/>
      <c r="H41" s="96"/>
      <c r="I41" s="96"/>
      <c r="J41" s="96"/>
      <c r="K41" s="126"/>
      <c r="L41" s="126"/>
    </row>
    <row r="42" spans="1:22" s="98" customFormat="1" ht="18" hidden="1" x14ac:dyDescent="0.25">
      <c r="A42" s="141" t="s">
        <v>138</v>
      </c>
      <c r="B42" s="142">
        <f>+COUNT(C28:J28)</f>
        <v>2</v>
      </c>
      <c r="C42" s="135"/>
      <c r="D42" s="96"/>
      <c r="E42" s="96"/>
      <c r="F42" s="135"/>
      <c r="G42" s="135"/>
      <c r="H42" s="135"/>
      <c r="I42" s="135"/>
      <c r="J42" s="135"/>
      <c r="K42" s="126"/>
      <c r="L42" s="126"/>
    </row>
    <row r="43" spans="1:22" s="98" customFormat="1" ht="18" hidden="1" x14ac:dyDescent="0.25">
      <c r="A43" s="143" t="s">
        <v>139</v>
      </c>
      <c r="B43" s="144">
        <f>+IF(AND(1&lt;=B42,B42&lt;=3),1,IF(AND(4&lt;=B42,B42&lt;=6),2,IF(AND(7&lt;=B42,B42&lt;=10),3,"NO APLICA")))</f>
        <v>1</v>
      </c>
      <c r="C43" s="135"/>
      <c r="D43" s="96"/>
      <c r="E43" s="96"/>
      <c r="F43" s="135"/>
      <c r="G43" s="135"/>
      <c r="H43" s="135"/>
      <c r="I43" s="135"/>
      <c r="J43" s="135"/>
      <c r="K43" s="126"/>
      <c r="L43" s="126"/>
    </row>
    <row r="44" spans="1:22" s="98" customFormat="1" ht="12.75" hidden="1" customHeight="1" x14ac:dyDescent="0.25">
      <c r="A44" s="145"/>
      <c r="B44" s="146"/>
      <c r="C44" s="135"/>
      <c r="D44" s="96"/>
      <c r="E44" s="96"/>
      <c r="F44" s="135"/>
      <c r="G44" s="135"/>
      <c r="H44" s="135"/>
      <c r="I44" s="135"/>
      <c r="J44" s="135"/>
      <c r="K44" s="126"/>
      <c r="L44" s="126"/>
    </row>
    <row r="45" spans="1:22" s="98" customFormat="1" ht="18" hidden="1" x14ac:dyDescent="0.25">
      <c r="A45" s="141" t="s">
        <v>140</v>
      </c>
      <c r="B45" s="147">
        <v>2963.31</v>
      </c>
      <c r="C45" s="135"/>
      <c r="D45" s="96"/>
      <c r="E45" s="96"/>
      <c r="F45" s="135"/>
      <c r="G45" s="135"/>
      <c r="H45" s="135"/>
      <c r="I45" s="135"/>
      <c r="J45" s="135"/>
      <c r="K45" s="126"/>
      <c r="L45" s="126"/>
    </row>
    <row r="46" spans="1:22" s="98" customFormat="1" ht="18" hidden="1" x14ac:dyDescent="0.25">
      <c r="A46" s="141" t="s">
        <v>141</v>
      </c>
      <c r="B46" s="148">
        <f>+MOD(B45,INT(B45))</f>
        <v>0.30999999999994543</v>
      </c>
      <c r="C46" s="135"/>
      <c r="D46" s="96"/>
      <c r="E46" s="96"/>
      <c r="F46" s="135"/>
      <c r="G46" s="135"/>
      <c r="H46" s="135"/>
      <c r="I46" s="135"/>
      <c r="J46" s="135"/>
      <c r="K46" s="126"/>
      <c r="L46" s="126"/>
    </row>
    <row r="47" spans="1:22" s="98" customFormat="1" ht="18" hidden="1" x14ac:dyDescent="0.25">
      <c r="A47" s="141" t="s">
        <v>136</v>
      </c>
      <c r="B47" s="149">
        <f>+IF(AND(0&lt;=B46,B46&lt;=0.33),1,IF(AND(0.34&lt;=B46,B46&lt;=0.66),2,IF(AND(0.67&lt;=B46,B46&lt;=0.99),3,"NO APLICA")))</f>
        <v>1</v>
      </c>
      <c r="C47" s="135"/>
      <c r="D47" s="96"/>
      <c r="E47" s="96"/>
      <c r="F47" s="135"/>
      <c r="G47" s="135"/>
      <c r="H47" s="135"/>
      <c r="I47" s="135"/>
      <c r="J47" s="135"/>
      <c r="K47" s="126"/>
      <c r="L47" s="126"/>
    </row>
    <row r="48" spans="1:22" x14ac:dyDescent="0.2">
      <c r="D48" s="94"/>
    </row>
    <row r="49" spans="2:9" ht="12.75" customHeight="1" x14ac:dyDescent="0.2">
      <c r="C49" s="94"/>
      <c r="E49" s="95"/>
      <c r="G49" s="95"/>
      <c r="I49" s="95"/>
    </row>
    <row r="50" spans="2:9" ht="12.75" customHeight="1" x14ac:dyDescent="0.2">
      <c r="B50" s="87"/>
      <c r="C50" s="94"/>
      <c r="E50" s="95"/>
      <c r="G50" s="95"/>
      <c r="I50" s="95"/>
    </row>
    <row r="51" spans="2:9" ht="12.75" customHeight="1" x14ac:dyDescent="0.2">
      <c r="C51" s="94"/>
      <c r="E51" s="95"/>
      <c r="G51" s="95"/>
      <c r="I51" s="95"/>
    </row>
    <row r="52" spans="2:9" ht="12.75" customHeight="1" x14ac:dyDescent="0.2">
      <c r="C52" s="94"/>
      <c r="E52" s="95"/>
      <c r="G52" s="95"/>
      <c r="I52" s="95"/>
    </row>
    <row r="53" spans="2:9" ht="18.75" customHeight="1" x14ac:dyDescent="0.2">
      <c r="B53" s="96"/>
      <c r="E53" s="95"/>
      <c r="G53" s="95"/>
      <c r="I53" s="95"/>
    </row>
    <row r="54" spans="2:9" ht="15.75" x14ac:dyDescent="0.2">
      <c r="B54" s="97"/>
      <c r="C54" s="94"/>
      <c r="E54" s="95"/>
      <c r="G54" s="95"/>
      <c r="I54" s="95"/>
    </row>
    <row r="55" spans="2:9" ht="15.75" x14ac:dyDescent="0.25">
      <c r="B55" s="98"/>
      <c r="C55" s="94"/>
      <c r="E55" s="95"/>
      <c r="G55" s="95"/>
      <c r="I55" s="95"/>
    </row>
    <row r="56" spans="2:9" ht="15.75" x14ac:dyDescent="0.25">
      <c r="B56" s="98"/>
      <c r="C56" s="94"/>
      <c r="E56" s="95"/>
      <c r="G56" s="95"/>
      <c r="I56" s="95"/>
    </row>
    <row r="57" spans="2:9" ht="15.75" x14ac:dyDescent="0.25">
      <c r="B57" s="98"/>
      <c r="C57" s="94"/>
      <c r="E57" s="95"/>
      <c r="G57" s="95"/>
      <c r="I57" s="95"/>
    </row>
    <row r="58" spans="2:9" ht="15.75" x14ac:dyDescent="0.25">
      <c r="B58" s="98"/>
      <c r="C58" s="94"/>
      <c r="E58" s="95"/>
      <c r="G58" s="95"/>
      <c r="I58" s="95"/>
    </row>
    <row r="59" spans="2:9" ht="15.75" x14ac:dyDescent="0.25">
      <c r="B59" s="98"/>
      <c r="C59" s="94"/>
      <c r="E59" s="95"/>
      <c r="G59" s="95"/>
      <c r="I59" s="95"/>
    </row>
    <row r="60" spans="2:9" ht="15.75" x14ac:dyDescent="0.2">
      <c r="B60" s="97"/>
      <c r="C60" s="94"/>
      <c r="E60" s="95"/>
      <c r="G60" s="95"/>
      <c r="I60" s="95"/>
    </row>
    <row r="61" spans="2:9" ht="15.75" x14ac:dyDescent="0.25">
      <c r="B61" s="98"/>
      <c r="C61" s="94"/>
      <c r="E61" s="95"/>
      <c r="G61" s="95"/>
      <c r="I61" s="95"/>
    </row>
    <row r="62" spans="2:9" ht="12.75" customHeight="1" x14ac:dyDescent="0.2">
      <c r="C62" s="94"/>
      <c r="E62" s="95"/>
      <c r="G62" s="95"/>
      <c r="I62" s="95"/>
    </row>
    <row r="63" spans="2:9" ht="12.75" customHeight="1" x14ac:dyDescent="0.2">
      <c r="C63" s="94"/>
      <c r="E63" s="95"/>
      <c r="G63" s="95"/>
      <c r="I63" s="95"/>
    </row>
    <row r="64" spans="2:9" ht="12.75" customHeight="1" x14ac:dyDescent="0.2">
      <c r="C64" s="94"/>
      <c r="E64" s="95"/>
      <c r="G64" s="95"/>
      <c r="I64" s="95"/>
    </row>
    <row r="65" spans="1:10" ht="12.75" customHeight="1" x14ac:dyDescent="0.2">
      <c r="C65" s="94"/>
      <c r="E65" s="95"/>
      <c r="G65" s="95"/>
      <c r="I65" s="95"/>
    </row>
    <row r="66" spans="1:10" ht="14.25" customHeight="1" x14ac:dyDescent="0.25">
      <c r="B66" s="98"/>
      <c r="C66" s="98"/>
      <c r="D66" s="99"/>
      <c r="E66" s="99"/>
      <c r="F66" s="98"/>
      <c r="G66" s="99"/>
      <c r="H66" s="98"/>
      <c r="I66" s="99"/>
      <c r="J66" s="98"/>
    </row>
    <row r="67" spans="1:10" ht="15.75" x14ac:dyDescent="0.2">
      <c r="B67" s="97"/>
      <c r="D67" s="97"/>
      <c r="E67" s="97"/>
      <c r="F67" s="97"/>
      <c r="G67" s="97"/>
      <c r="H67" s="97"/>
      <c r="I67" s="97"/>
      <c r="J67" s="97"/>
    </row>
    <row r="68" spans="1:10" ht="15.75" x14ac:dyDescent="0.25">
      <c r="B68" s="98"/>
      <c r="D68" s="99"/>
      <c r="E68" s="99"/>
      <c r="F68" s="98"/>
      <c r="G68" s="99"/>
      <c r="H68" s="98"/>
      <c r="I68" s="99"/>
      <c r="J68" s="98"/>
    </row>
    <row r="69" spans="1:10" ht="15.75" x14ac:dyDescent="0.25">
      <c r="B69" s="98"/>
      <c r="D69" s="99"/>
      <c r="E69" s="99"/>
      <c r="F69" s="98"/>
      <c r="G69" s="99"/>
      <c r="H69" s="98"/>
      <c r="I69" s="99"/>
      <c r="J69" s="98"/>
    </row>
    <row r="70" spans="1:10" ht="14.25" customHeight="1" x14ac:dyDescent="0.25">
      <c r="B70" s="98"/>
      <c r="C70" s="99"/>
      <c r="D70" s="99"/>
      <c r="E70" s="98"/>
      <c r="F70" s="98"/>
      <c r="G70" s="98"/>
      <c r="H70" s="98"/>
      <c r="I70" s="98"/>
      <c r="J70" s="98"/>
    </row>
    <row r="76" spans="1:10" s="94" customFormat="1" x14ac:dyDescent="0.25">
      <c r="A76" s="93"/>
      <c r="C76" s="95"/>
      <c r="D76" s="95"/>
    </row>
    <row r="77" spans="1:10" s="94" customFormat="1" x14ac:dyDescent="0.25">
      <c r="A77" s="93"/>
      <c r="C77" s="95"/>
      <c r="D77" s="95"/>
    </row>
    <row r="78" spans="1:10" s="94" customFormat="1" x14ac:dyDescent="0.25">
      <c r="A78" s="93"/>
      <c r="C78" s="95"/>
      <c r="D78" s="95"/>
    </row>
    <row r="79" spans="1:10" s="94" customFormat="1" x14ac:dyDescent="0.25">
      <c r="A79" s="93"/>
      <c r="C79" s="95"/>
      <c r="D79" s="95"/>
    </row>
    <row r="80" spans="1:10" s="94" customFormat="1" x14ac:dyDescent="0.25">
      <c r="A80" s="93"/>
      <c r="C80" s="95"/>
      <c r="D80" s="95"/>
    </row>
  </sheetData>
  <mergeCells count="18">
    <mergeCell ref="A14:A17"/>
    <mergeCell ref="I9:J9"/>
    <mergeCell ref="I10:J10"/>
    <mergeCell ref="I26:J26"/>
    <mergeCell ref="G9:H9"/>
    <mergeCell ref="G10:H10"/>
    <mergeCell ref="A26:B26"/>
    <mergeCell ref="C26:D26"/>
    <mergeCell ref="E26:F26"/>
    <mergeCell ref="G26:H26"/>
    <mergeCell ref="A19:A22"/>
    <mergeCell ref="A7:B7"/>
    <mergeCell ref="A9:A11"/>
    <mergeCell ref="B9:B10"/>
    <mergeCell ref="C9:D9"/>
    <mergeCell ref="E9:F9"/>
    <mergeCell ref="C10:D10"/>
    <mergeCell ref="E10:F10"/>
  </mergeCells>
  <conditionalFormatting sqref="C16:F17">
    <cfRule type="cellIs" dxfId="91" priority="110" operator="equal">
      <formula>"NO"</formula>
    </cfRule>
  </conditionalFormatting>
  <conditionalFormatting sqref="C26:D26">
    <cfRule type="cellIs" dxfId="90" priority="109" operator="equal">
      <formula>"NO HABIL"</formula>
    </cfRule>
  </conditionalFormatting>
  <conditionalFormatting sqref="C14:E15">
    <cfRule type="cellIs" dxfId="89" priority="108" operator="equal">
      <formula>"NO"</formula>
    </cfRule>
  </conditionalFormatting>
  <conditionalFormatting sqref="H16">
    <cfRule type="cellIs" dxfId="88" priority="106" operator="equal">
      <formula>"NO"</formula>
    </cfRule>
  </conditionalFormatting>
  <conditionalFormatting sqref="G14">
    <cfRule type="cellIs" dxfId="87" priority="105" operator="equal">
      <formula>"NO"</formula>
    </cfRule>
  </conditionalFormatting>
  <conditionalFormatting sqref="F24 C18:H18">
    <cfRule type="cellIs" dxfId="86" priority="104" operator="equal">
      <formula>"NO"</formula>
    </cfRule>
  </conditionalFormatting>
  <conditionalFormatting sqref="C24">
    <cfRule type="cellIs" dxfId="85" priority="103" operator="equal">
      <formula>"NO"</formula>
    </cfRule>
  </conditionalFormatting>
  <conditionalFormatting sqref="H24">
    <cfRule type="cellIs" dxfId="84" priority="101" operator="equal">
      <formula>"NO"</formula>
    </cfRule>
  </conditionalFormatting>
  <conditionalFormatting sqref="C23:F23">
    <cfRule type="cellIs" dxfId="83" priority="102" operator="equal">
      <formula>"NO"</formula>
    </cfRule>
  </conditionalFormatting>
  <conditionalFormatting sqref="G23:H23">
    <cfRule type="cellIs" dxfId="82" priority="100" operator="equal">
      <formula>"NO"</formula>
    </cfRule>
  </conditionalFormatting>
  <conditionalFormatting sqref="C19:C20 G19">
    <cfRule type="cellIs" dxfId="81" priority="99" operator="equal">
      <formula>"NO"</formula>
    </cfRule>
  </conditionalFormatting>
  <conditionalFormatting sqref="C21">
    <cfRule type="cellIs" dxfId="80" priority="98" operator="equal">
      <formula>"NO"</formula>
    </cfRule>
  </conditionalFormatting>
  <conditionalFormatting sqref="D24">
    <cfRule type="cellIs" dxfId="79" priority="97" operator="equal">
      <formula>"NO"</formula>
    </cfRule>
  </conditionalFormatting>
  <conditionalFormatting sqref="E24">
    <cfRule type="cellIs" dxfId="78" priority="96" operator="equal">
      <formula>"NO"</formula>
    </cfRule>
  </conditionalFormatting>
  <conditionalFormatting sqref="G24">
    <cfRule type="cellIs" dxfId="77" priority="95" operator="equal">
      <formula>"NO"</formula>
    </cfRule>
  </conditionalFormatting>
  <conditionalFormatting sqref="C22">
    <cfRule type="cellIs" dxfId="76" priority="94" operator="equal">
      <formula>"NO"</formula>
    </cfRule>
  </conditionalFormatting>
  <conditionalFormatting sqref="J24">
    <cfRule type="cellIs" dxfId="75" priority="59" operator="equal">
      <formula>"NO"</formula>
    </cfRule>
  </conditionalFormatting>
  <conditionalFormatting sqref="I24">
    <cfRule type="cellIs" dxfId="74" priority="56" operator="equal">
      <formula>"NO"</formula>
    </cfRule>
  </conditionalFormatting>
  <conditionalFormatting sqref="I18:J18">
    <cfRule type="cellIs" dxfId="73" priority="60" operator="equal">
      <formula>"NO"</formula>
    </cfRule>
  </conditionalFormatting>
  <conditionalFormatting sqref="I23:J23">
    <cfRule type="cellIs" dxfId="72" priority="58" operator="equal">
      <formula>"NO"</formula>
    </cfRule>
  </conditionalFormatting>
  <conditionalFormatting sqref="I21">
    <cfRule type="cellIs" dxfId="71" priority="54" operator="equal">
      <formula>"NO"</formula>
    </cfRule>
  </conditionalFormatting>
  <conditionalFormatting sqref="G20">
    <cfRule type="cellIs" dxfId="70" priority="88" operator="equal">
      <formula>"NO"</formula>
    </cfRule>
  </conditionalFormatting>
  <conditionalFormatting sqref="H22">
    <cfRule type="cellIs" dxfId="69" priority="63" operator="equal">
      <formula>"NO"</formula>
    </cfRule>
  </conditionalFormatting>
  <conditionalFormatting sqref="G21">
    <cfRule type="cellIs" dxfId="68" priority="86" operator="equal">
      <formula>"NO"</formula>
    </cfRule>
  </conditionalFormatting>
  <conditionalFormatting sqref="I14">
    <cfRule type="cellIs" dxfId="67" priority="61" operator="equal">
      <formula>"NO"</formula>
    </cfRule>
  </conditionalFormatting>
  <conditionalFormatting sqref="G22">
    <cfRule type="cellIs" dxfId="66" priority="84" operator="equal">
      <formula>"NO"</formula>
    </cfRule>
  </conditionalFormatting>
  <conditionalFormatting sqref="I19">
    <cfRule type="cellIs" dxfId="65" priority="57" operator="equal">
      <formula>"NO"</formula>
    </cfRule>
  </conditionalFormatting>
  <conditionalFormatting sqref="G26:H26">
    <cfRule type="cellIs" dxfId="64" priority="82" operator="equal">
      <formula>"NO HABIL"</formula>
    </cfRule>
  </conditionalFormatting>
  <conditionalFormatting sqref="C33 K33:L33 E33:G33">
    <cfRule type="cellIs" dxfId="63" priority="81" operator="equal">
      <formula>1</formula>
    </cfRule>
  </conditionalFormatting>
  <conditionalFormatting sqref="G16">
    <cfRule type="cellIs" dxfId="62" priority="80" operator="equal">
      <formula>"NO"</formula>
    </cfRule>
  </conditionalFormatting>
  <conditionalFormatting sqref="F15">
    <cfRule type="cellIs" dxfId="61" priority="79" operator="equal">
      <formula>"NO"</formula>
    </cfRule>
  </conditionalFormatting>
  <conditionalFormatting sqref="D19">
    <cfRule type="cellIs" dxfId="60" priority="78" operator="equal">
      <formula>"NO"</formula>
    </cfRule>
  </conditionalFormatting>
  <conditionalFormatting sqref="D21">
    <cfRule type="cellIs" dxfId="59" priority="76" operator="equal">
      <formula>"NO"</formula>
    </cfRule>
  </conditionalFormatting>
  <conditionalFormatting sqref="D20">
    <cfRule type="cellIs" dxfId="58" priority="77" operator="equal">
      <formula>"NO"</formula>
    </cfRule>
  </conditionalFormatting>
  <conditionalFormatting sqref="D22">
    <cfRule type="cellIs" dxfId="57" priority="75" operator="equal">
      <formula>"NO"</formula>
    </cfRule>
  </conditionalFormatting>
  <conditionalFormatting sqref="E19:E20">
    <cfRule type="cellIs" dxfId="56" priority="74" operator="equal">
      <formula>"NO"</formula>
    </cfRule>
  </conditionalFormatting>
  <conditionalFormatting sqref="E21">
    <cfRule type="cellIs" dxfId="55" priority="73" operator="equal">
      <formula>"NO"</formula>
    </cfRule>
  </conditionalFormatting>
  <conditionalFormatting sqref="E22">
    <cfRule type="cellIs" dxfId="54" priority="72" operator="equal">
      <formula>"NO"</formula>
    </cfRule>
  </conditionalFormatting>
  <conditionalFormatting sqref="F19">
    <cfRule type="cellIs" dxfId="53" priority="71" operator="equal">
      <formula>"NO"</formula>
    </cfRule>
  </conditionalFormatting>
  <conditionalFormatting sqref="F22">
    <cfRule type="cellIs" dxfId="52" priority="68" operator="equal">
      <formula>"NO"</formula>
    </cfRule>
  </conditionalFormatting>
  <conditionalFormatting sqref="H14">
    <cfRule type="cellIs" dxfId="51" priority="67" operator="equal">
      <formula>"NO"</formula>
    </cfRule>
  </conditionalFormatting>
  <conditionalFormatting sqref="J16">
    <cfRule type="cellIs" dxfId="50" priority="62" operator="equal">
      <formula>"NO"</formula>
    </cfRule>
  </conditionalFormatting>
  <conditionalFormatting sqref="D33">
    <cfRule type="cellIs" dxfId="49" priority="43" operator="equal">
      <formula>1</formula>
    </cfRule>
  </conditionalFormatting>
  <conditionalFormatting sqref="I20">
    <cfRule type="cellIs" dxfId="48" priority="55" operator="equal">
      <formula>"NO"</formula>
    </cfRule>
  </conditionalFormatting>
  <conditionalFormatting sqref="I22">
    <cfRule type="cellIs" dxfId="47" priority="53" operator="equal">
      <formula>"NO"</formula>
    </cfRule>
  </conditionalFormatting>
  <conditionalFormatting sqref="I26:J26">
    <cfRule type="cellIs" dxfId="46" priority="52" operator="equal">
      <formula>"NO HABIL"</formula>
    </cfRule>
  </conditionalFormatting>
  <conditionalFormatting sqref="I33:J33">
    <cfRule type="cellIs" dxfId="45" priority="51" operator="equal">
      <formula>1</formula>
    </cfRule>
  </conditionalFormatting>
  <conditionalFormatting sqref="I16">
    <cfRule type="cellIs" dxfId="44" priority="50" operator="equal">
      <formula>"NO"</formula>
    </cfRule>
  </conditionalFormatting>
  <conditionalFormatting sqref="F14">
    <cfRule type="cellIs" dxfId="43" priority="20" operator="equal">
      <formula>"NO"</formula>
    </cfRule>
  </conditionalFormatting>
  <conditionalFormatting sqref="F20">
    <cfRule type="cellIs" dxfId="42" priority="19" operator="equal">
      <formula>"NO"</formula>
    </cfRule>
  </conditionalFormatting>
  <conditionalFormatting sqref="F21">
    <cfRule type="cellIs" dxfId="41" priority="18" operator="equal">
      <formula>"NO"</formula>
    </cfRule>
  </conditionalFormatting>
  <conditionalFormatting sqref="G15">
    <cfRule type="cellIs" dxfId="40" priority="17" operator="equal">
      <formula>"NO"</formula>
    </cfRule>
  </conditionalFormatting>
  <conditionalFormatting sqref="H15">
    <cfRule type="cellIs" dxfId="39" priority="16" operator="equal">
      <formula>"NO"</formula>
    </cfRule>
  </conditionalFormatting>
  <conditionalFormatting sqref="G17:H17">
    <cfRule type="cellIs" dxfId="38" priority="15" operator="equal">
      <formula>"NO"</formula>
    </cfRule>
  </conditionalFormatting>
  <conditionalFormatting sqref="H19">
    <cfRule type="cellIs" dxfId="37" priority="14" operator="equal">
      <formula>"NO"</formula>
    </cfRule>
  </conditionalFormatting>
  <conditionalFormatting sqref="H20">
    <cfRule type="cellIs" dxfId="36" priority="13" operator="equal">
      <formula>"NO"</formula>
    </cfRule>
  </conditionalFormatting>
  <conditionalFormatting sqref="H21">
    <cfRule type="cellIs" dxfId="35" priority="12" operator="equal">
      <formula>"NO"</formula>
    </cfRule>
  </conditionalFormatting>
  <conditionalFormatting sqref="J14">
    <cfRule type="cellIs" dxfId="34" priority="11" operator="equal">
      <formula>"NO"</formula>
    </cfRule>
  </conditionalFormatting>
  <conditionalFormatting sqref="I15">
    <cfRule type="cellIs" dxfId="33" priority="10" operator="equal">
      <formula>"NO"</formula>
    </cfRule>
  </conditionalFormatting>
  <conditionalFormatting sqref="J15">
    <cfRule type="cellIs" dxfId="32" priority="9" operator="equal">
      <formula>"NO"</formula>
    </cfRule>
  </conditionalFormatting>
  <conditionalFormatting sqref="I17:J17">
    <cfRule type="cellIs" dxfId="31" priority="8" operator="equal">
      <formula>"NO"</formula>
    </cfRule>
  </conditionalFormatting>
  <conditionalFormatting sqref="J19">
    <cfRule type="cellIs" dxfId="30" priority="6" operator="equal">
      <formula>"NO"</formula>
    </cfRule>
  </conditionalFormatting>
  <conditionalFormatting sqref="J20">
    <cfRule type="cellIs" dxfId="29" priority="5" operator="equal">
      <formula>"NO"</formula>
    </cfRule>
  </conditionalFormatting>
  <conditionalFormatting sqref="J21">
    <cfRule type="cellIs" dxfId="28" priority="4" operator="equal">
      <formula>"NO"</formula>
    </cfRule>
  </conditionalFormatting>
  <conditionalFormatting sqref="J22">
    <cfRule type="cellIs" dxfId="27" priority="3" operator="equal">
      <formula>"NO"</formula>
    </cfRule>
  </conditionalFormatting>
  <conditionalFormatting sqref="E26:F26">
    <cfRule type="cellIs" dxfId="26" priority="2" operator="equal">
      <formula>"NO HABIL"</formula>
    </cfRule>
  </conditionalFormatting>
  <conditionalFormatting sqref="H33">
    <cfRule type="cellIs" dxfId="25" priority="1" operator="equal">
      <formula>1</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90" zoomScaleNormal="90" workbookViewId="0">
      <selection activeCell="S32" sqref="S32"/>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c r="K1" s="49"/>
      <c r="O1" s="49"/>
      <c r="S1" s="49"/>
    </row>
    <row r="2" spans="1:20" x14ac:dyDescent="0.25">
      <c r="A2" s="262" t="s">
        <v>90</v>
      </c>
      <c r="B2" s="262"/>
      <c r="C2" s="50"/>
      <c r="D2" s="51" t="s">
        <v>91</v>
      </c>
      <c r="E2" s="50"/>
      <c r="F2" s="50"/>
      <c r="G2" s="51">
        <v>1</v>
      </c>
      <c r="H2" s="50"/>
      <c r="J2" s="50"/>
      <c r="K2" s="51">
        <v>2</v>
      </c>
      <c r="L2" s="50"/>
      <c r="N2" s="50"/>
      <c r="O2" s="51">
        <v>3</v>
      </c>
      <c r="P2" s="50"/>
      <c r="R2" s="50"/>
      <c r="S2" s="51">
        <v>4</v>
      </c>
      <c r="T2" s="50"/>
    </row>
    <row r="3" spans="1:20" ht="25.5" x14ac:dyDescent="0.25">
      <c r="A3" s="262"/>
      <c r="B3" s="262"/>
      <c r="C3" s="52"/>
      <c r="D3" s="53" t="s">
        <v>191</v>
      </c>
      <c r="E3" s="52"/>
      <c r="F3" s="52"/>
      <c r="G3" s="53" t="str">
        <f>'VERIFICACION TECNICA'!C10</f>
        <v>GUSTAVO ADOLFO ACOSTA</v>
      </c>
      <c r="H3" s="52"/>
      <c r="J3" s="52"/>
      <c r="K3" s="53" t="str">
        <f>'VERIFICACIÓN JURIDICA'!E7</f>
        <v>JUAN CARLOS MARTINEZ</v>
      </c>
      <c r="L3" s="52"/>
      <c r="N3" s="52"/>
      <c r="O3" s="53" t="str">
        <f>'VERIFICACIÓN JURIDICA'!G7</f>
        <v xml:space="preserve">CONSORCIO T Y T </v>
      </c>
      <c r="P3" s="52"/>
      <c r="R3" s="52"/>
      <c r="S3" s="53" t="str">
        <f>'VERIFICACIÓN JURIDICA'!I7</f>
        <v>MANUEL JURADO HERRERA</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63" t="s">
        <v>92</v>
      </c>
      <c r="B6" s="264"/>
      <c r="D6" s="104"/>
      <c r="G6" s="57">
        <f ca="1">SUM(G10:G11)</f>
        <v>526440808</v>
      </c>
      <c r="H6" s="55"/>
      <c r="K6" s="57">
        <f ca="1">SUM(K10:K11)</f>
        <v>1524819681</v>
      </c>
      <c r="L6" s="55"/>
      <c r="O6" s="57">
        <f ca="1">SUM(O10:O11)</f>
        <v>279855756</v>
      </c>
      <c r="P6" s="55"/>
      <c r="S6" s="57">
        <f ca="1">SUM(S10:S11)</f>
        <v>551020931</v>
      </c>
      <c r="T6" s="55"/>
    </row>
    <row r="7" spans="1:20" x14ac:dyDescent="0.25">
      <c r="A7" s="56"/>
      <c r="B7" s="56"/>
      <c r="D7" s="101"/>
      <c r="G7" s="101"/>
      <c r="H7" s="55"/>
      <c r="K7" s="101"/>
      <c r="L7" s="55"/>
      <c r="O7" s="101"/>
      <c r="P7" s="55"/>
      <c r="S7" s="101"/>
      <c r="T7" s="55"/>
    </row>
    <row r="8" spans="1:20" x14ac:dyDescent="0.25">
      <c r="A8" s="265" t="s">
        <v>114</v>
      </c>
      <c r="B8" s="265"/>
      <c r="D8" s="266">
        <v>0.4</v>
      </c>
      <c r="F8" s="102">
        <v>1</v>
      </c>
      <c r="G8" s="103">
        <v>1</v>
      </c>
      <c r="H8" s="55" t="s">
        <v>89</v>
      </c>
      <c r="J8" s="102">
        <v>1</v>
      </c>
      <c r="K8" s="103">
        <v>1</v>
      </c>
      <c r="L8" s="55"/>
      <c r="N8" s="102">
        <v>1</v>
      </c>
      <c r="O8" s="103">
        <v>0.5</v>
      </c>
      <c r="P8" s="55"/>
      <c r="R8" s="102">
        <v>1</v>
      </c>
      <c r="S8" s="103">
        <v>1</v>
      </c>
      <c r="T8" s="55"/>
    </row>
    <row r="9" spans="1:20" x14ac:dyDescent="0.25">
      <c r="A9" s="265"/>
      <c r="B9" s="265"/>
      <c r="D9" s="266"/>
      <c r="F9" s="102">
        <v>2</v>
      </c>
      <c r="G9" s="103">
        <v>0</v>
      </c>
      <c r="H9" s="55"/>
      <c r="J9" s="102"/>
      <c r="K9" s="103"/>
      <c r="L9" s="55"/>
      <c r="N9" s="102">
        <v>2</v>
      </c>
      <c r="O9" s="103">
        <v>0.5</v>
      </c>
      <c r="P9" s="55"/>
      <c r="R9" s="102"/>
      <c r="S9" s="103"/>
      <c r="T9" s="55" t="s">
        <v>89</v>
      </c>
    </row>
    <row r="10" spans="1:20" x14ac:dyDescent="0.25">
      <c r="A10" s="265" t="s">
        <v>112</v>
      </c>
      <c r="B10" s="265"/>
      <c r="D10" s="267">
        <f>40%*D6</f>
        <v>0</v>
      </c>
      <c r="F10" s="102" t="s">
        <v>93</v>
      </c>
      <c r="G10" s="105">
        <f ca="1">+SUMIF(F$15:F$49,F10,G$15:G$49)</f>
        <v>411115274</v>
      </c>
      <c r="H10" s="55" t="s">
        <v>89</v>
      </c>
      <c r="J10" s="102" t="s">
        <v>93</v>
      </c>
      <c r="K10" s="105">
        <f ca="1">+SUMIF(J$15:J$49,J10,K$15:K$49)</f>
        <v>1524819681</v>
      </c>
      <c r="L10" s="55"/>
      <c r="N10" s="102" t="s">
        <v>93</v>
      </c>
      <c r="O10" s="105">
        <f ca="1">+SUMIF(N$15:N$49,N10,O$15:O$49)</f>
        <v>239263651</v>
      </c>
      <c r="P10" s="55"/>
      <c r="R10" s="102" t="s">
        <v>93</v>
      </c>
      <c r="S10" s="105">
        <f ca="1">+SUMIF(R$15:R$49,R10,S$15:S$49)</f>
        <v>171206692</v>
      </c>
      <c r="T10" s="55"/>
    </row>
    <row r="11" spans="1:20" x14ac:dyDescent="0.25">
      <c r="A11" s="265"/>
      <c r="B11" s="265"/>
      <c r="D11" s="267"/>
      <c r="F11" s="102" t="s">
        <v>119</v>
      </c>
      <c r="G11" s="105">
        <f ca="1">+SUMIF(F$15:F$49,F11,G$15:G$49)</f>
        <v>115325534</v>
      </c>
      <c r="H11" s="55"/>
      <c r="J11" s="102"/>
      <c r="K11" s="105">
        <f>+SUMIF(J$15:J$49,J11,K$15:K$49)</f>
        <v>0</v>
      </c>
      <c r="L11" s="55"/>
      <c r="N11" s="102" t="s">
        <v>119</v>
      </c>
      <c r="O11" s="105">
        <f ca="1">+SUMIF(N$15:N$49,N11,O$15:O$49)</f>
        <v>40592105</v>
      </c>
      <c r="P11" s="55"/>
      <c r="R11" s="102" t="s">
        <v>119</v>
      </c>
      <c r="S11" s="105">
        <f ca="1">+SUMIF(R$15:R$49,R11,S$15:S$49)</f>
        <v>379814239</v>
      </c>
      <c r="T11" s="55" t="s">
        <v>89</v>
      </c>
    </row>
    <row r="13" spans="1:20" x14ac:dyDescent="0.25">
      <c r="A13" s="263" t="s">
        <v>94</v>
      </c>
      <c r="B13" s="264" t="s">
        <v>95</v>
      </c>
      <c r="G13" s="58" t="str">
        <f ca="1">+IF(G6&gt;=$D6,"CUMPLE","NO CUMPLE")</f>
        <v>CUMPLE</v>
      </c>
      <c r="K13" s="58" t="str">
        <f ca="1">+IF(K6&gt;=$D6,"CUMPLE","NO CUMPLE")</f>
        <v>CUMPLE</v>
      </c>
      <c r="O13" s="58" t="str">
        <f ca="1">+IF(O6&gt;=$D6,"CUMPLE","NO CUMPLE")</f>
        <v>CUMPLE</v>
      </c>
      <c r="S13" s="58" t="str">
        <f ca="1">+IF(S6&gt;=$D6,"CUMPLE","NO CUMPLE")</f>
        <v>CUMPLE</v>
      </c>
    </row>
    <row r="14" spans="1:20" x14ac:dyDescent="0.25">
      <c r="A14" s="56"/>
    </row>
    <row r="15" spans="1:20" x14ac:dyDescent="0.25">
      <c r="A15" s="59" t="s">
        <v>96</v>
      </c>
      <c r="B15" s="60"/>
      <c r="F15" s="76"/>
      <c r="G15" s="77" t="s">
        <v>96</v>
      </c>
      <c r="H15" s="78"/>
      <c r="J15" s="76"/>
      <c r="K15" s="77" t="s">
        <v>96</v>
      </c>
      <c r="L15" s="78"/>
      <c r="N15" s="76"/>
      <c r="O15" s="77" t="s">
        <v>96</v>
      </c>
      <c r="P15" s="78"/>
      <c r="R15" s="76"/>
      <c r="S15" s="77" t="s">
        <v>96</v>
      </c>
      <c r="T15" s="78"/>
    </row>
    <row r="16" spans="1:20" x14ac:dyDescent="0.25">
      <c r="A16" s="61"/>
      <c r="B16" s="62"/>
      <c r="F16" s="74"/>
      <c r="G16" s="73"/>
      <c r="H16" s="68"/>
      <c r="J16" s="74"/>
      <c r="K16" s="73"/>
      <c r="L16" s="68"/>
      <c r="N16" s="74"/>
      <c r="O16" s="73"/>
      <c r="P16" s="68"/>
      <c r="R16" s="74"/>
      <c r="S16" s="73"/>
      <c r="T16" s="68"/>
    </row>
    <row r="17" spans="1:20" x14ac:dyDescent="0.25">
      <c r="A17" s="61" t="s">
        <v>97</v>
      </c>
      <c r="B17" s="62"/>
      <c r="F17" s="63" t="s">
        <v>98</v>
      </c>
      <c r="G17" s="64">
        <v>189988360</v>
      </c>
      <c r="H17" s="65" t="s">
        <v>89</v>
      </c>
      <c r="J17" s="63" t="s">
        <v>98</v>
      </c>
      <c r="K17" s="64">
        <v>56593646</v>
      </c>
      <c r="L17" s="65" t="s">
        <v>89</v>
      </c>
      <c r="N17" s="63" t="s">
        <v>98</v>
      </c>
      <c r="O17" s="64">
        <v>33479412</v>
      </c>
      <c r="P17" s="65" t="s">
        <v>89</v>
      </c>
      <c r="R17" s="63" t="s">
        <v>98</v>
      </c>
      <c r="S17" s="64">
        <v>409422238</v>
      </c>
      <c r="T17" s="65" t="s">
        <v>89</v>
      </c>
    </row>
    <row r="18" spans="1:20" ht="15" customHeight="1" x14ac:dyDescent="0.25">
      <c r="A18" s="61" t="s">
        <v>99</v>
      </c>
      <c r="B18" s="62"/>
      <c r="F18" s="74"/>
      <c r="G18" s="73">
        <v>2011</v>
      </c>
      <c r="H18" s="261" t="s">
        <v>192</v>
      </c>
      <c r="J18" s="74"/>
      <c r="K18" s="73">
        <v>2013</v>
      </c>
      <c r="L18" s="261" t="s">
        <v>152</v>
      </c>
      <c r="N18" s="74"/>
      <c r="O18" s="73">
        <v>2015</v>
      </c>
      <c r="P18" s="261" t="s">
        <v>192</v>
      </c>
      <c r="R18" s="74"/>
      <c r="S18" s="73">
        <v>2013</v>
      </c>
      <c r="T18" s="261" t="s">
        <v>192</v>
      </c>
    </row>
    <row r="19" spans="1:20" x14ac:dyDescent="0.25">
      <c r="A19" s="66" t="s">
        <v>100</v>
      </c>
      <c r="B19" s="62"/>
      <c r="F19" s="106">
        <v>1</v>
      </c>
      <c r="G19" s="100">
        <v>1</v>
      </c>
      <c r="H19" s="261"/>
      <c r="J19" s="106">
        <v>1</v>
      </c>
      <c r="K19" s="67">
        <v>1</v>
      </c>
      <c r="L19" s="261"/>
      <c r="N19" s="106">
        <v>1</v>
      </c>
      <c r="O19" s="67">
        <v>1</v>
      </c>
      <c r="P19" s="261"/>
      <c r="R19" s="106">
        <v>0.7</v>
      </c>
      <c r="S19" s="67">
        <v>0.7</v>
      </c>
      <c r="T19" s="261"/>
    </row>
    <row r="20" spans="1:20" x14ac:dyDescent="0.25">
      <c r="A20" s="66"/>
      <c r="B20" s="62"/>
      <c r="F20" s="74"/>
      <c r="G20" s="67"/>
      <c r="H20" s="261"/>
      <c r="J20" s="74"/>
      <c r="K20" s="67"/>
      <c r="L20" s="261"/>
      <c r="N20" s="74"/>
      <c r="O20" s="67"/>
      <c r="P20" s="261"/>
      <c r="R20" s="74"/>
      <c r="S20" s="67"/>
      <c r="T20" s="261"/>
    </row>
    <row r="21" spans="1:20" x14ac:dyDescent="0.25">
      <c r="A21" s="66"/>
      <c r="B21" s="62"/>
      <c r="F21" s="74"/>
      <c r="G21" s="67"/>
      <c r="H21" s="261"/>
      <c r="J21" s="74"/>
      <c r="K21" s="67"/>
      <c r="L21" s="261"/>
      <c r="N21" s="74"/>
      <c r="O21" s="67"/>
      <c r="P21" s="261"/>
      <c r="R21" s="74"/>
      <c r="S21" s="67"/>
      <c r="T21" s="261"/>
    </row>
    <row r="22" spans="1:20" x14ac:dyDescent="0.25">
      <c r="A22" s="66"/>
      <c r="B22" s="62"/>
      <c r="F22" s="74"/>
      <c r="G22" s="67"/>
      <c r="H22" s="261"/>
      <c r="J22" s="74"/>
      <c r="K22" s="67"/>
      <c r="L22" s="261"/>
      <c r="N22" s="74"/>
      <c r="O22" s="67"/>
      <c r="P22" s="261"/>
      <c r="R22" s="74"/>
      <c r="S22" s="67"/>
      <c r="T22" s="261"/>
    </row>
    <row r="23" spans="1:20" x14ac:dyDescent="0.25">
      <c r="A23" s="66"/>
      <c r="B23" s="62"/>
      <c r="F23" s="74"/>
      <c r="G23" s="67"/>
      <c r="H23" s="261"/>
      <c r="J23" s="74"/>
      <c r="K23" s="67"/>
      <c r="L23" s="261"/>
      <c r="N23" s="74"/>
      <c r="O23" s="67"/>
      <c r="P23" s="261"/>
      <c r="R23" s="74"/>
      <c r="S23" s="67"/>
      <c r="T23" s="261"/>
    </row>
    <row r="24" spans="1:20" x14ac:dyDescent="0.25">
      <c r="A24" s="61"/>
      <c r="B24" s="62"/>
      <c r="F24" s="74"/>
      <c r="G24" s="67"/>
      <c r="H24" s="261"/>
      <c r="J24" s="74"/>
      <c r="K24" s="67"/>
      <c r="L24" s="261"/>
      <c r="N24" s="74"/>
      <c r="O24" s="67"/>
      <c r="P24" s="261"/>
      <c r="R24" s="74"/>
      <c r="S24" s="67"/>
      <c r="T24" s="261"/>
    </row>
    <row r="25" spans="1:20" x14ac:dyDescent="0.25">
      <c r="A25" s="69" t="s">
        <v>102</v>
      </c>
      <c r="B25" s="70"/>
      <c r="F25" s="71" t="s">
        <v>93</v>
      </c>
      <c r="G25" s="72">
        <f ca="1">+ROUND(G17*G19*$B$85/(LOOKUP(G18,$A$53:$A$85,$B$53:$B$84)),0)</f>
        <v>277122641</v>
      </c>
      <c r="H25" s="75">
        <f ca="1">+ROUND(G25/$B$84,2)</f>
        <v>375.65</v>
      </c>
      <c r="J25" s="71" t="s">
        <v>93</v>
      </c>
      <c r="K25" s="72">
        <f ca="1">+ROUND(K17*K19*$B$85/(LOOKUP(K18,$A$53:$A$85,$B$53:$B$84)),0)</f>
        <v>75001413</v>
      </c>
      <c r="L25" s="75">
        <f ca="1">+ROUND(K25/$B$84,2)</f>
        <v>101.67</v>
      </c>
      <c r="N25" s="71" t="s">
        <v>119</v>
      </c>
      <c r="O25" s="72">
        <f ca="1">+ROUND(O17*O19*$B$85/(LOOKUP(O18,$A$53:$A$85,$B$53:$B$84)),0)</f>
        <v>40592105</v>
      </c>
      <c r="P25" s="75">
        <f ca="1">+ROUND(O25/$B$84,2)</f>
        <v>55.02</v>
      </c>
      <c r="R25" s="71" t="s">
        <v>119</v>
      </c>
      <c r="S25" s="72">
        <f ca="1">+ROUND(S17*S19*$B$85/(LOOKUP(S18,$A$53:$A$85,$B$53:$B$84)),0)</f>
        <v>379814239</v>
      </c>
      <c r="T25" s="75">
        <f ca="1">+ROUND(S25/$B$84,2)</f>
        <v>514.85</v>
      </c>
    </row>
    <row r="27" spans="1:20" x14ac:dyDescent="0.25">
      <c r="A27" s="59" t="s">
        <v>101</v>
      </c>
      <c r="B27" s="60"/>
      <c r="F27" s="76"/>
      <c r="G27" s="77" t="s">
        <v>101</v>
      </c>
      <c r="H27" s="78"/>
      <c r="J27" s="76"/>
      <c r="K27" s="77" t="s">
        <v>101</v>
      </c>
      <c r="L27" s="78"/>
      <c r="N27" s="76"/>
      <c r="O27" s="77" t="s">
        <v>101</v>
      </c>
      <c r="P27" s="78"/>
      <c r="R27" s="76"/>
      <c r="S27" s="77" t="s">
        <v>101</v>
      </c>
      <c r="T27" s="78"/>
    </row>
    <row r="28" spans="1:20" x14ac:dyDescent="0.25">
      <c r="A28" s="61"/>
      <c r="B28" s="62"/>
      <c r="F28" s="74"/>
      <c r="G28" s="73"/>
      <c r="H28" s="68"/>
      <c r="J28" s="74"/>
      <c r="K28" s="73"/>
      <c r="L28" s="68"/>
      <c r="N28" s="74"/>
      <c r="O28" s="73"/>
      <c r="P28" s="68"/>
      <c r="R28" s="74"/>
      <c r="S28" s="73"/>
      <c r="T28" s="68"/>
    </row>
    <row r="29" spans="1:20" x14ac:dyDescent="0.25">
      <c r="A29" s="61" t="s">
        <v>97</v>
      </c>
      <c r="B29" s="62"/>
      <c r="F29" s="63" t="s">
        <v>98</v>
      </c>
      <c r="G29" s="64">
        <v>157877096</v>
      </c>
      <c r="H29" s="65" t="s">
        <v>89</v>
      </c>
      <c r="J29" s="63" t="s">
        <v>98</v>
      </c>
      <c r="K29" s="64">
        <v>950307712</v>
      </c>
      <c r="L29" s="65" t="s">
        <v>89</v>
      </c>
      <c r="N29" s="63" t="s">
        <v>98</v>
      </c>
      <c r="O29" s="64">
        <v>188656535</v>
      </c>
      <c r="P29" s="65" t="s">
        <v>89</v>
      </c>
      <c r="R29" s="63" t="s">
        <v>98</v>
      </c>
      <c r="S29" s="64">
        <v>134994435</v>
      </c>
      <c r="T29" s="65" t="s">
        <v>89</v>
      </c>
    </row>
    <row r="30" spans="1:20" ht="15" customHeight="1" x14ac:dyDescent="0.25">
      <c r="A30" s="61" t="s">
        <v>99</v>
      </c>
      <c r="B30" s="62"/>
      <c r="F30" s="74"/>
      <c r="G30" s="73">
        <v>2015</v>
      </c>
      <c r="H30" s="261" t="s">
        <v>152</v>
      </c>
      <c r="J30" s="74"/>
      <c r="K30" s="73">
        <v>2014</v>
      </c>
      <c r="L30" s="261" t="s">
        <v>152</v>
      </c>
      <c r="N30" s="74"/>
      <c r="O30" s="73">
        <v>2014</v>
      </c>
      <c r="P30" s="261" t="s">
        <v>192</v>
      </c>
      <c r="R30" s="74"/>
      <c r="S30" s="73">
        <v>2014</v>
      </c>
      <c r="T30" s="261" t="s">
        <v>192</v>
      </c>
    </row>
    <row r="31" spans="1:20" x14ac:dyDescent="0.25">
      <c r="A31" s="66" t="s">
        <v>100</v>
      </c>
      <c r="B31" s="62"/>
      <c r="F31" s="106">
        <v>0.7</v>
      </c>
      <c r="G31" s="67">
        <v>0.7</v>
      </c>
      <c r="H31" s="261"/>
      <c r="J31" s="106">
        <v>1</v>
      </c>
      <c r="K31" s="67">
        <v>1</v>
      </c>
      <c r="L31" s="261"/>
      <c r="N31" s="106">
        <v>1</v>
      </c>
      <c r="O31" s="67">
        <v>1</v>
      </c>
      <c r="P31" s="261"/>
      <c r="R31" s="106">
        <v>1</v>
      </c>
      <c r="S31" s="67">
        <v>1</v>
      </c>
      <c r="T31" s="261"/>
    </row>
    <row r="32" spans="1:20" ht="20.100000000000001" customHeight="1" x14ac:dyDescent="0.25">
      <c r="A32" s="66"/>
      <c r="B32" s="62"/>
      <c r="F32" s="74"/>
      <c r="G32" s="67"/>
      <c r="H32" s="261"/>
      <c r="J32" s="74"/>
      <c r="K32" s="67"/>
      <c r="L32" s="261"/>
      <c r="N32" s="74"/>
      <c r="O32" s="67"/>
      <c r="P32" s="261"/>
      <c r="R32" s="74"/>
      <c r="S32" s="67"/>
      <c r="T32" s="261"/>
    </row>
    <row r="33" spans="1:20" ht="20.100000000000001" customHeight="1" x14ac:dyDescent="0.25">
      <c r="A33" s="66"/>
      <c r="B33" s="62"/>
      <c r="F33" s="74"/>
      <c r="G33" s="67"/>
      <c r="H33" s="261"/>
      <c r="J33" s="74"/>
      <c r="K33" s="67"/>
      <c r="L33" s="261"/>
      <c r="N33" s="74"/>
      <c r="O33" s="67"/>
      <c r="P33" s="261"/>
      <c r="R33" s="74"/>
      <c r="S33" s="67"/>
      <c r="T33" s="261"/>
    </row>
    <row r="34" spans="1:20" ht="20.100000000000001" customHeight="1" x14ac:dyDescent="0.25">
      <c r="A34" s="66"/>
      <c r="B34" s="62"/>
      <c r="F34" s="74"/>
      <c r="G34" s="67"/>
      <c r="H34" s="261"/>
      <c r="J34" s="74"/>
      <c r="K34" s="67"/>
      <c r="L34" s="261"/>
      <c r="N34" s="74"/>
      <c r="O34" s="67"/>
      <c r="P34" s="261"/>
      <c r="R34" s="74"/>
      <c r="S34" s="67"/>
      <c r="T34" s="261"/>
    </row>
    <row r="35" spans="1:20" ht="20.100000000000001" customHeight="1" x14ac:dyDescent="0.25">
      <c r="A35" s="66"/>
      <c r="B35" s="62"/>
      <c r="F35" s="74"/>
      <c r="G35" s="67"/>
      <c r="H35" s="261"/>
      <c r="J35" s="74"/>
      <c r="K35" s="67"/>
      <c r="L35" s="261"/>
      <c r="N35" s="74"/>
      <c r="O35" s="67"/>
      <c r="P35" s="261"/>
      <c r="R35" s="74"/>
      <c r="S35" s="67"/>
      <c r="T35" s="261"/>
    </row>
    <row r="36" spans="1:20" ht="20.100000000000001" customHeight="1" x14ac:dyDescent="0.25">
      <c r="A36" s="61"/>
      <c r="B36" s="62"/>
      <c r="F36" s="74"/>
      <c r="G36" s="67"/>
      <c r="H36" s="261"/>
      <c r="J36" s="74"/>
      <c r="K36" s="67"/>
      <c r="L36" s="261"/>
      <c r="N36" s="74"/>
      <c r="O36" s="67"/>
      <c r="P36" s="261"/>
      <c r="R36" s="74"/>
      <c r="S36" s="67"/>
      <c r="T36" s="261"/>
    </row>
    <row r="37" spans="1:20" x14ac:dyDescent="0.25">
      <c r="A37" s="69" t="s">
        <v>102</v>
      </c>
      <c r="B37" s="70"/>
      <c r="F37" s="71" t="s">
        <v>93</v>
      </c>
      <c r="G37" s="72">
        <f ca="1">+ROUND(G29*G31*$B$85/(LOOKUP(G30,$A$53:$A$85,$B$53:$B$84)),0)</f>
        <v>133992633</v>
      </c>
      <c r="H37" s="75">
        <f ca="1">+ROUND(G37/$B$84,2)</f>
        <v>181.63</v>
      </c>
      <c r="J37" s="71" t="s">
        <v>93</v>
      </c>
      <c r="K37" s="72">
        <f ca="1">+ROUND(K29*K31*$B$85/(LOOKUP(K30,$A$53:$A$85,$B$53:$B$84)),0)</f>
        <v>1205227756</v>
      </c>
      <c r="L37" s="75">
        <f ca="1">+ROUND(K37/$B$84,2)</f>
        <v>1633.73</v>
      </c>
      <c r="N37" s="71" t="s">
        <v>93</v>
      </c>
      <c r="O37" s="72">
        <f ca="1">+ROUND(O29*O31*$B$85/(LOOKUP(O30,$A$53:$A$85,$B$53:$B$84)),0)</f>
        <v>239263651</v>
      </c>
      <c r="P37" s="75">
        <f ca="1">+ROUND(O37/$B$84,2)</f>
        <v>324.33</v>
      </c>
      <c r="R37" s="71" t="s">
        <v>93</v>
      </c>
      <c r="S37" s="72">
        <f ca="1">+ROUND(S29*S31*$B$85/(LOOKUP(S30,$A$53:$A$85,$B$53:$B$84)),0)</f>
        <v>171206692</v>
      </c>
      <c r="T37" s="75">
        <f ca="1">+ROUND(S37/$B$84,2)</f>
        <v>232.08</v>
      </c>
    </row>
    <row r="39" spans="1:20" x14ac:dyDescent="0.25">
      <c r="A39" s="59" t="s">
        <v>151</v>
      </c>
      <c r="B39" s="60"/>
      <c r="F39" s="76"/>
      <c r="G39" s="77" t="s">
        <v>151</v>
      </c>
      <c r="H39" s="78"/>
      <c r="J39" s="76"/>
      <c r="K39" s="77" t="s">
        <v>151</v>
      </c>
      <c r="L39" s="78"/>
      <c r="N39" s="76"/>
      <c r="O39" s="77"/>
      <c r="P39" s="78"/>
      <c r="R39" s="76"/>
      <c r="S39" s="77" t="s">
        <v>151</v>
      </c>
      <c r="T39" s="78"/>
    </row>
    <row r="40" spans="1:20" x14ac:dyDescent="0.25">
      <c r="A40" s="61"/>
      <c r="B40" s="62"/>
      <c r="F40" s="74"/>
      <c r="G40" s="73"/>
      <c r="H40" s="68"/>
      <c r="J40" s="74"/>
      <c r="K40" s="73"/>
      <c r="L40" s="68"/>
      <c r="N40" s="74"/>
      <c r="O40" s="73"/>
      <c r="P40" s="68"/>
      <c r="R40" s="74"/>
      <c r="S40" s="73"/>
      <c r="T40" s="68"/>
    </row>
    <row r="41" spans="1:20" x14ac:dyDescent="0.25">
      <c r="A41" s="61" t="s">
        <v>97</v>
      </c>
      <c r="B41" s="62"/>
      <c r="F41" s="63" t="s">
        <v>98</v>
      </c>
      <c r="G41" s="64">
        <v>135882549</v>
      </c>
      <c r="H41" s="65" t="s">
        <v>89</v>
      </c>
      <c r="J41" s="63" t="s">
        <v>98</v>
      </c>
      <c r="K41" s="64">
        <v>184560107</v>
      </c>
      <c r="L41" s="65" t="s">
        <v>89</v>
      </c>
      <c r="N41" s="63" t="s">
        <v>98</v>
      </c>
      <c r="O41" s="64">
        <v>0</v>
      </c>
      <c r="P41" s="65"/>
      <c r="R41" s="63" t="s">
        <v>98</v>
      </c>
      <c r="S41" s="64">
        <v>0</v>
      </c>
      <c r="T41" s="65"/>
    </row>
    <row r="42" spans="1:20" ht="15" customHeight="1" x14ac:dyDescent="0.25">
      <c r="A42" s="61" t="s">
        <v>99</v>
      </c>
      <c r="B42" s="62"/>
      <c r="F42" s="74"/>
      <c r="G42" s="73">
        <v>2015</v>
      </c>
      <c r="H42" s="261" t="s">
        <v>152</v>
      </c>
      <c r="J42" s="74"/>
      <c r="K42" s="73">
        <v>2013</v>
      </c>
      <c r="L42" s="261" t="s">
        <v>192</v>
      </c>
      <c r="N42" s="74"/>
      <c r="O42" s="73">
        <v>2000</v>
      </c>
      <c r="P42" s="261"/>
      <c r="R42" s="74"/>
      <c r="S42" s="73">
        <v>2000</v>
      </c>
      <c r="T42" s="261"/>
    </row>
    <row r="43" spans="1:20" x14ac:dyDescent="0.25">
      <c r="A43" s="66" t="s">
        <v>100</v>
      </c>
      <c r="B43" s="62"/>
      <c r="F43" s="106">
        <v>0.7</v>
      </c>
      <c r="G43" s="67">
        <v>0.7</v>
      </c>
      <c r="H43" s="261"/>
      <c r="J43" s="106">
        <v>1</v>
      </c>
      <c r="K43" s="67">
        <v>1</v>
      </c>
      <c r="L43" s="261"/>
      <c r="N43" s="106">
        <v>0</v>
      </c>
      <c r="O43" s="67">
        <v>0</v>
      </c>
      <c r="P43" s="261"/>
      <c r="R43" s="106">
        <v>0</v>
      </c>
      <c r="S43" s="67">
        <v>0</v>
      </c>
      <c r="T43" s="261"/>
    </row>
    <row r="44" spans="1:20" x14ac:dyDescent="0.25">
      <c r="A44" s="66"/>
      <c r="B44" s="62"/>
      <c r="F44" s="74"/>
      <c r="G44" s="67"/>
      <c r="H44" s="261"/>
      <c r="J44" s="74"/>
      <c r="K44" s="67"/>
      <c r="L44" s="261"/>
      <c r="N44" s="74"/>
      <c r="O44" s="67"/>
      <c r="P44" s="261"/>
      <c r="R44" s="74"/>
      <c r="S44" s="67"/>
      <c r="T44" s="261"/>
    </row>
    <row r="45" spans="1:20" x14ac:dyDescent="0.25">
      <c r="A45" s="66"/>
      <c r="B45" s="62"/>
      <c r="F45" s="74"/>
      <c r="G45" s="67"/>
      <c r="H45" s="261"/>
      <c r="J45" s="74"/>
      <c r="K45" s="67"/>
      <c r="L45" s="261"/>
      <c r="N45" s="74"/>
      <c r="O45" s="67"/>
      <c r="P45" s="261"/>
      <c r="R45" s="74"/>
      <c r="S45" s="67"/>
      <c r="T45" s="261"/>
    </row>
    <row r="46" spans="1:20" x14ac:dyDescent="0.25">
      <c r="A46" s="66"/>
      <c r="B46" s="62"/>
      <c r="F46" s="74"/>
      <c r="G46" s="67"/>
      <c r="H46" s="261"/>
      <c r="J46" s="74"/>
      <c r="K46" s="67"/>
      <c r="L46" s="261"/>
      <c r="N46" s="74"/>
      <c r="O46" s="67"/>
      <c r="P46" s="261"/>
      <c r="R46" s="74"/>
      <c r="S46" s="67"/>
      <c r="T46" s="261"/>
    </row>
    <row r="47" spans="1:20" x14ac:dyDescent="0.25">
      <c r="A47" s="66"/>
      <c r="B47" s="62"/>
      <c r="F47" s="74"/>
      <c r="G47" s="67"/>
      <c r="H47" s="261"/>
      <c r="J47" s="74"/>
      <c r="K47" s="67"/>
      <c r="L47" s="261"/>
      <c r="N47" s="74"/>
      <c r="O47" s="67"/>
      <c r="P47" s="261"/>
      <c r="R47" s="74"/>
      <c r="S47" s="67"/>
      <c r="T47" s="261"/>
    </row>
    <row r="48" spans="1:20" x14ac:dyDescent="0.25">
      <c r="A48" s="61"/>
      <c r="B48" s="62"/>
      <c r="F48" s="74"/>
      <c r="G48" s="67"/>
      <c r="H48" s="261"/>
      <c r="J48" s="74"/>
      <c r="K48" s="67"/>
      <c r="L48" s="261"/>
      <c r="N48" s="74"/>
      <c r="O48" s="67"/>
      <c r="P48" s="261"/>
      <c r="R48" s="74"/>
      <c r="S48" s="67"/>
      <c r="T48" s="261"/>
    </row>
    <row r="49" spans="1:20" x14ac:dyDescent="0.25">
      <c r="A49" s="69" t="s">
        <v>102</v>
      </c>
      <c r="B49" s="70"/>
      <c r="F49" s="71" t="s">
        <v>119</v>
      </c>
      <c r="G49" s="72">
        <f ca="1">+ROUND(G41*G43*$B$85/(LOOKUP(G42,$A$53:$A$85,$B$53:$B$84)),0)</f>
        <v>115325534</v>
      </c>
      <c r="H49" s="75">
        <f ca="1">+ROUND(G49/$B$84,2)</f>
        <v>156.33000000000001</v>
      </c>
      <c r="J49" s="71" t="s">
        <v>93</v>
      </c>
      <c r="K49" s="72">
        <f ca="1">+ROUND(K41*K43*$B$85/(LOOKUP(K42,$A$53:$A$85,$B$53:$B$84)),0)</f>
        <v>244590512</v>
      </c>
      <c r="L49" s="75">
        <f ca="1">+ROUND(K49/$B$84,2)</f>
        <v>331.55</v>
      </c>
      <c r="N49" s="71"/>
      <c r="O49" s="72">
        <f ca="1">+ROUND(O41*O43*$B$85/(LOOKUP(O42,$A$53:$A$85,$B$53:$B$84)),0)</f>
        <v>0</v>
      </c>
      <c r="P49" s="75">
        <f ca="1">+ROUND(O49/$B$84,2)</f>
        <v>0</v>
      </c>
      <c r="R49" s="71"/>
      <c r="S49" s="72">
        <f ca="1">+ROUND(S41*S43*$B$85/(LOOKUP(S42,$A$53:$A$85,$B$53:$B$84)),0)</f>
        <v>0</v>
      </c>
      <c r="T49" s="75">
        <f ca="1">+ROUND(S49/$B$84,2)</f>
        <v>0</v>
      </c>
    </row>
    <row r="53" spans="1:20" ht="15.75" x14ac:dyDescent="0.25">
      <c r="A53" s="79">
        <v>1986</v>
      </c>
      <c r="B53" s="80">
        <v>16811</v>
      </c>
    </row>
    <row r="54" spans="1:20" ht="15.75" x14ac:dyDescent="0.25">
      <c r="A54" s="79">
        <v>1987</v>
      </c>
      <c r="B54" s="80">
        <v>20510</v>
      </c>
    </row>
    <row r="55" spans="1:20" ht="15.75" x14ac:dyDescent="0.25">
      <c r="A55" s="79">
        <v>1988</v>
      </c>
      <c r="B55" s="80">
        <v>25637</v>
      </c>
    </row>
    <row r="56" spans="1:20" ht="15.75" x14ac:dyDescent="0.25">
      <c r="A56" s="79">
        <v>1989</v>
      </c>
      <c r="B56" s="80">
        <v>32560</v>
      </c>
    </row>
    <row r="57" spans="1:20" ht="15.75" x14ac:dyDescent="0.25">
      <c r="A57" s="79">
        <v>1990</v>
      </c>
      <c r="B57" s="80">
        <v>41025</v>
      </c>
    </row>
    <row r="58" spans="1:20" ht="15.75" x14ac:dyDescent="0.25">
      <c r="A58" s="79">
        <v>1991</v>
      </c>
      <c r="B58" s="80">
        <v>51716</v>
      </c>
    </row>
    <row r="59" spans="1:20" ht="15.75" x14ac:dyDescent="0.25">
      <c r="A59" s="79">
        <v>1992</v>
      </c>
      <c r="B59" s="80">
        <v>65190</v>
      </c>
    </row>
    <row r="60" spans="1:20" ht="15.75" x14ac:dyDescent="0.25">
      <c r="A60" s="79">
        <v>1993</v>
      </c>
      <c r="B60" s="80">
        <v>81510</v>
      </c>
    </row>
    <row r="61" spans="1:20" ht="15.75" x14ac:dyDescent="0.25">
      <c r="A61" s="79">
        <v>1994</v>
      </c>
      <c r="B61" s="80">
        <v>98700</v>
      </c>
    </row>
    <row r="62" spans="1:20" ht="15.75" x14ac:dyDescent="0.25">
      <c r="A62" s="79">
        <v>1995</v>
      </c>
      <c r="B62" s="80">
        <v>118934</v>
      </c>
    </row>
    <row r="63" spans="1:20" ht="15.75" x14ac:dyDescent="0.25">
      <c r="A63" s="79">
        <v>1996</v>
      </c>
      <c r="B63" s="80">
        <v>142125</v>
      </c>
    </row>
    <row r="64" spans="1:20" ht="15.75" x14ac:dyDescent="0.25">
      <c r="A64" s="79">
        <v>1997</v>
      </c>
      <c r="B64" s="81">
        <v>172005</v>
      </c>
    </row>
    <row r="65" spans="1:2" ht="15.75" x14ac:dyDescent="0.25">
      <c r="A65" s="79">
        <v>1998</v>
      </c>
      <c r="B65" s="81">
        <v>203826</v>
      </c>
    </row>
    <row r="66" spans="1:2" ht="15.75" x14ac:dyDescent="0.25">
      <c r="A66" s="79">
        <v>1999</v>
      </c>
      <c r="B66" s="80">
        <v>236460</v>
      </c>
    </row>
    <row r="67" spans="1:2" ht="15.75" x14ac:dyDescent="0.25">
      <c r="A67" s="79">
        <v>2000</v>
      </c>
      <c r="B67" s="82">
        <v>260100</v>
      </c>
    </row>
    <row r="68" spans="1:2" ht="15.75" x14ac:dyDescent="0.25">
      <c r="A68" s="79">
        <v>2001</v>
      </c>
      <c r="B68" s="82">
        <v>286000</v>
      </c>
    </row>
    <row r="69" spans="1:2" ht="15.75" x14ac:dyDescent="0.25">
      <c r="A69" s="79">
        <v>2002</v>
      </c>
      <c r="B69" s="82">
        <v>309000</v>
      </c>
    </row>
    <row r="70" spans="1:2" ht="15.75" x14ac:dyDescent="0.25">
      <c r="A70" s="79">
        <v>2003</v>
      </c>
      <c r="B70" s="82">
        <v>332000</v>
      </c>
    </row>
    <row r="71" spans="1:2" ht="15.75" x14ac:dyDescent="0.25">
      <c r="A71" s="79">
        <v>2004</v>
      </c>
      <c r="B71" s="82">
        <v>358000</v>
      </c>
    </row>
    <row r="72" spans="1:2" ht="15.75" x14ac:dyDescent="0.25">
      <c r="A72" s="79">
        <v>2005</v>
      </c>
      <c r="B72" s="82">
        <v>381500</v>
      </c>
    </row>
    <row r="73" spans="1:2" ht="15.75" x14ac:dyDescent="0.25">
      <c r="A73" s="79">
        <v>2006</v>
      </c>
      <c r="B73" s="82">
        <v>408000</v>
      </c>
    </row>
    <row r="74" spans="1:2" ht="15.75" x14ac:dyDescent="0.25">
      <c r="A74" s="79">
        <v>2007</v>
      </c>
      <c r="B74" s="82">
        <v>433700</v>
      </c>
    </row>
    <row r="75" spans="1:2" ht="15.75" x14ac:dyDescent="0.25">
      <c r="A75" s="79">
        <v>2008</v>
      </c>
      <c r="B75" s="82">
        <v>461500</v>
      </c>
    </row>
    <row r="76" spans="1:2" ht="15.75" x14ac:dyDescent="0.25">
      <c r="A76" s="79">
        <v>2009</v>
      </c>
      <c r="B76" s="82">
        <v>496900</v>
      </c>
    </row>
    <row r="77" spans="1:2" ht="15.75" x14ac:dyDescent="0.25">
      <c r="A77" s="79">
        <v>2010</v>
      </c>
      <c r="B77" s="82">
        <v>515000</v>
      </c>
    </row>
    <row r="78" spans="1:2" ht="15.75" x14ac:dyDescent="0.25">
      <c r="A78" s="79">
        <v>2011</v>
      </c>
      <c r="B78" s="82">
        <v>535600</v>
      </c>
    </row>
    <row r="79" spans="1:2" ht="15.75" x14ac:dyDescent="0.25">
      <c r="A79" s="79">
        <v>2012</v>
      </c>
      <c r="B79" s="82">
        <v>566700</v>
      </c>
    </row>
    <row r="80" spans="1:2" ht="15.75" x14ac:dyDescent="0.25">
      <c r="A80" s="79">
        <v>2013</v>
      </c>
      <c r="B80" s="82">
        <v>589500</v>
      </c>
    </row>
    <row r="81" spans="1:2" ht="15.75" x14ac:dyDescent="0.25">
      <c r="A81" s="79">
        <v>2014</v>
      </c>
      <c r="B81" s="82">
        <v>616000</v>
      </c>
    </row>
    <row r="82" spans="1:2" ht="15.75" x14ac:dyDescent="0.25">
      <c r="A82" s="79">
        <v>2015</v>
      </c>
      <c r="B82" s="82">
        <v>644350</v>
      </c>
    </row>
    <row r="83" spans="1:2" ht="15.75" x14ac:dyDescent="0.25">
      <c r="A83" s="79">
        <v>2016</v>
      </c>
      <c r="B83" s="82">
        <v>689454</v>
      </c>
    </row>
    <row r="84" spans="1:2" ht="15.75" x14ac:dyDescent="0.25">
      <c r="A84" s="79">
        <v>2017</v>
      </c>
      <c r="B84" s="83">
        <v>737717</v>
      </c>
    </row>
    <row r="85" spans="1:2" ht="15.75" x14ac:dyDescent="0.25">
      <c r="A85" s="79">
        <v>2018</v>
      </c>
      <c r="B85" s="83">
        <v>781242</v>
      </c>
    </row>
  </sheetData>
  <mergeCells count="19">
    <mergeCell ref="T18:T24"/>
    <mergeCell ref="T30:T36"/>
    <mergeCell ref="P18:P24"/>
    <mergeCell ref="P30:P36"/>
    <mergeCell ref="A2:B3"/>
    <mergeCell ref="A6:B6"/>
    <mergeCell ref="A13:B13"/>
    <mergeCell ref="L18:L24"/>
    <mergeCell ref="H18:H24"/>
    <mergeCell ref="A8:B9"/>
    <mergeCell ref="D8:D9"/>
    <mergeCell ref="A10:B11"/>
    <mergeCell ref="D10:D11"/>
    <mergeCell ref="H42:H48"/>
    <mergeCell ref="L42:L48"/>
    <mergeCell ref="P42:P48"/>
    <mergeCell ref="T42:T48"/>
    <mergeCell ref="H30:H36"/>
    <mergeCell ref="L30:L36"/>
  </mergeCells>
  <conditionalFormatting sqref="H6:H7 H10:H11">
    <cfRule type="cellIs" dxfId="24" priority="275" operator="equal">
      <formula>"NO CUMPLE"</formula>
    </cfRule>
  </conditionalFormatting>
  <conditionalFormatting sqref="L6:L7">
    <cfRule type="cellIs" dxfId="23" priority="270" operator="equal">
      <formula>"NO CUMPLE"</formula>
    </cfRule>
  </conditionalFormatting>
  <conditionalFormatting sqref="H8:H9">
    <cfRule type="cellIs" dxfId="22" priority="258" operator="equal">
      <formula>"NO CUMPLE"</formula>
    </cfRule>
  </conditionalFormatting>
  <conditionalFormatting sqref="L10:L11">
    <cfRule type="cellIs" dxfId="21" priority="257" operator="equal">
      <formula>"NO CUMPLE"</formula>
    </cfRule>
  </conditionalFormatting>
  <conditionalFormatting sqref="L8:L9">
    <cfRule type="cellIs" dxfId="20" priority="256" operator="equal">
      <formula>"NO CUMPLE"</formula>
    </cfRule>
  </conditionalFormatting>
  <conditionalFormatting sqref="G13">
    <cfRule type="cellIs" dxfId="19" priority="246" operator="equal">
      <formula>"NO CUMPLE"</formula>
    </cfRule>
    <cfRule type="cellIs" dxfId="18" priority="247" operator="equal">
      <formula>"CUMPLE"</formula>
    </cfRule>
  </conditionalFormatting>
  <conditionalFormatting sqref="K13">
    <cfRule type="cellIs" dxfId="17" priority="235" operator="equal">
      <formula>"NO CUMPLE"</formula>
    </cfRule>
    <cfRule type="cellIs" dxfId="16" priority="236" operator="equal">
      <formula>"CUMPLE"</formula>
    </cfRule>
  </conditionalFormatting>
  <conditionalFormatting sqref="P6:P7">
    <cfRule type="cellIs" dxfId="15" priority="27" operator="equal">
      <formula>"NO CUMPLE"</formula>
    </cfRule>
  </conditionalFormatting>
  <conditionalFormatting sqref="P10:P11">
    <cfRule type="cellIs" dxfId="14" priority="26" operator="equal">
      <formula>"NO CUMPLE"</formula>
    </cfRule>
  </conditionalFormatting>
  <conditionalFormatting sqref="P8:P9">
    <cfRule type="cellIs" dxfId="13" priority="25" operator="equal">
      <formula>"NO CUMPLE"</formula>
    </cfRule>
  </conditionalFormatting>
  <conditionalFormatting sqref="T6:T7">
    <cfRule type="cellIs" dxfId="12" priority="12" operator="equal">
      <formula>"NO CUMPLE"</formula>
    </cfRule>
  </conditionalFormatting>
  <conditionalFormatting sqref="T10:T11">
    <cfRule type="cellIs" dxfId="11" priority="11" operator="equal">
      <formula>"NO CUMPLE"</formula>
    </cfRule>
  </conditionalFormatting>
  <conditionalFormatting sqref="T8:T9">
    <cfRule type="cellIs" dxfId="10" priority="10" operator="equal">
      <formula>"NO CUMPLE"</formula>
    </cfRule>
  </conditionalFormatting>
  <conditionalFormatting sqref="S13">
    <cfRule type="cellIs" dxfId="9" priority="8" operator="equal">
      <formula>"NO CUMPLE"</formula>
    </cfRule>
    <cfRule type="cellIs" dxfId="8" priority="9" operator="equal">
      <formula>"CUMPLE"</formula>
    </cfRule>
  </conditionalFormatting>
  <conditionalFormatting sqref="O13">
    <cfRule type="cellIs" dxfId="7" priority="1" operator="equal">
      <formula>"NO CUMPLE"</formula>
    </cfRule>
    <cfRule type="cellIs" dxfId="6"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topLeftCell="A7" zoomScale="80" zoomScaleNormal="80" zoomScaleSheetLayoutView="80" workbookViewId="0">
      <selection activeCell="H27" sqref="H27"/>
    </sheetView>
  </sheetViews>
  <sheetFormatPr baseColWidth="10" defaultColWidth="11.42578125" defaultRowHeight="12.75" x14ac:dyDescent="0.2"/>
  <cols>
    <col min="1" max="1" width="11.42578125" style="152"/>
    <col min="2" max="2" width="38.7109375" style="152" customWidth="1"/>
    <col min="3" max="3" width="13.7109375" style="152" customWidth="1"/>
    <col min="4" max="4" width="10.7109375" style="152" customWidth="1"/>
    <col min="5" max="5" width="24.140625" style="152" customWidth="1"/>
    <col min="6" max="6" width="10.7109375" style="152" customWidth="1"/>
    <col min="7" max="7" width="24.140625" style="152" customWidth="1"/>
    <col min="8" max="8" width="10.7109375" style="152" customWidth="1"/>
    <col min="9" max="9" width="24.140625" style="152" customWidth="1"/>
    <col min="10" max="10" width="10.7109375" style="152" customWidth="1"/>
    <col min="11" max="11" width="24.140625" style="152" customWidth="1"/>
    <col min="12" max="13" width="10.7109375" style="152" customWidth="1"/>
    <col min="14" max="16384" width="11.42578125" style="152"/>
  </cols>
  <sheetData>
    <row r="1" spans="1:13" ht="19.5" customHeight="1" x14ac:dyDescent="0.2">
      <c r="A1" s="150" t="s">
        <v>117</v>
      </c>
      <c r="B1" s="151"/>
      <c r="D1" s="151"/>
      <c r="E1" s="153"/>
      <c r="F1" s="153"/>
      <c r="G1" s="153"/>
      <c r="H1" s="153"/>
      <c r="I1" s="153"/>
      <c r="J1" s="153"/>
      <c r="K1" s="153"/>
      <c r="L1" s="153"/>
      <c r="M1" s="153"/>
    </row>
    <row r="2" spans="1:13" ht="19.5" customHeight="1" x14ac:dyDescent="0.2">
      <c r="A2" s="150" t="s">
        <v>142</v>
      </c>
      <c r="B2" s="151"/>
      <c r="D2" s="151"/>
      <c r="E2" s="153"/>
      <c r="F2" s="153"/>
      <c r="G2" s="153"/>
      <c r="H2" s="153"/>
      <c r="I2" s="153"/>
      <c r="J2" s="153"/>
      <c r="K2" s="153"/>
      <c r="L2" s="153"/>
      <c r="M2" s="153"/>
    </row>
    <row r="3" spans="1:13" x14ac:dyDescent="0.2">
      <c r="A3" s="154"/>
      <c r="E3" s="154"/>
      <c r="F3" s="154"/>
      <c r="G3" s="154"/>
      <c r="H3" s="154"/>
      <c r="I3" s="154"/>
      <c r="J3" s="154"/>
      <c r="K3" s="154"/>
      <c r="L3" s="154"/>
      <c r="M3" s="154"/>
    </row>
    <row r="4" spans="1:13" ht="15.75" customHeight="1" x14ac:dyDescent="0.2">
      <c r="A4" s="87" t="s">
        <v>154</v>
      </c>
      <c r="B4" s="155"/>
      <c r="D4" s="155"/>
      <c r="E4" s="87"/>
      <c r="F4" s="87"/>
      <c r="G4" s="87"/>
      <c r="H4" s="87"/>
      <c r="I4" s="87"/>
      <c r="J4" s="87"/>
      <c r="K4" s="87"/>
      <c r="L4" s="87"/>
      <c r="M4" s="87"/>
    </row>
    <row r="5" spans="1:13" ht="18.75" customHeight="1" x14ac:dyDescent="0.2">
      <c r="A5" s="156" t="s">
        <v>143</v>
      </c>
      <c r="B5" s="157"/>
      <c r="D5" s="157"/>
      <c r="E5" s="156"/>
      <c r="F5" s="156"/>
      <c r="G5" s="156"/>
      <c r="H5" s="156"/>
      <c r="I5" s="156"/>
      <c r="J5" s="156"/>
      <c r="K5" s="156"/>
      <c r="L5" s="156"/>
      <c r="M5" s="156"/>
    </row>
    <row r="6" spans="1:13" x14ac:dyDescent="0.2">
      <c r="A6" s="154"/>
      <c r="E6" s="154"/>
      <c r="F6" s="154"/>
      <c r="G6" s="154"/>
      <c r="H6" s="154"/>
      <c r="I6" s="154"/>
      <c r="J6" s="154"/>
      <c r="K6" s="154"/>
      <c r="L6" s="154"/>
      <c r="M6" s="154"/>
    </row>
    <row r="7" spans="1:13" ht="56.25" customHeight="1" x14ac:dyDescent="0.2">
      <c r="A7" s="274" t="str">
        <f>'VERIFICACION TECNICA'!A7:B7</f>
        <v>OBJETO: OBRA CIVIL PARA ENLUCIMIENTO DE FACHADAS EXTERNAS DE LOS EDIFICIOS DE LA UNIVERSIDAD DEL CAUCA, UBICADOS EN EL SECTOR HISTÓRICO DE LA CIUDAD DE POPAYÁN PARA EL AÑO 2019.</v>
      </c>
      <c r="B7" s="274"/>
      <c r="C7" s="274"/>
      <c r="D7" s="274"/>
      <c r="E7" s="158"/>
      <c r="F7" s="158"/>
      <c r="G7" s="175"/>
      <c r="H7" s="175"/>
      <c r="I7" s="177"/>
      <c r="J7" s="177"/>
      <c r="K7" s="177"/>
      <c r="L7" s="177"/>
      <c r="M7" s="158"/>
    </row>
    <row r="8" spans="1:13" s="162" customFormat="1" x14ac:dyDescent="0.2">
      <c r="A8" s="159"/>
      <c r="B8" s="160"/>
      <c r="C8" s="160"/>
      <c r="D8" s="160"/>
      <c r="E8" s="160"/>
      <c r="F8" s="160"/>
      <c r="G8" s="160"/>
      <c r="H8" s="160"/>
      <c r="I8" s="160"/>
      <c r="J8" s="160"/>
      <c r="K8" s="160"/>
      <c r="L8" s="160"/>
      <c r="M8" s="161"/>
    </row>
    <row r="9" spans="1:13" x14ac:dyDescent="0.2">
      <c r="A9" s="163"/>
      <c r="B9" s="164"/>
      <c r="C9" s="275"/>
      <c r="D9" s="276"/>
      <c r="E9" s="256">
        <v>1</v>
      </c>
      <c r="F9" s="256"/>
      <c r="G9" s="256">
        <v>4</v>
      </c>
      <c r="H9" s="256"/>
      <c r="I9" s="256">
        <v>6</v>
      </c>
      <c r="J9" s="256"/>
      <c r="K9" s="256">
        <v>7</v>
      </c>
      <c r="L9" s="256"/>
      <c r="M9" s="165"/>
    </row>
    <row r="10" spans="1:13" ht="62.25" customHeight="1" x14ac:dyDescent="0.2">
      <c r="A10" s="244" t="s">
        <v>144</v>
      </c>
      <c r="B10" s="246" t="s">
        <v>106</v>
      </c>
      <c r="C10" s="277" t="s">
        <v>175</v>
      </c>
      <c r="D10" s="278"/>
      <c r="E10" s="257" t="str">
        <f>'VERIFICACIÓN JURIDICA'!C7</f>
        <v>GUSTAVO ADOLFO ACOSTA</v>
      </c>
      <c r="F10" s="257"/>
      <c r="G10" s="257" t="str">
        <f>'VERIFICACIÓN JURIDICA'!E7</f>
        <v>JUAN CARLOS MARTINEZ</v>
      </c>
      <c r="H10" s="257"/>
      <c r="I10" s="257" t="str">
        <f>'VERIFICACIÓN JURIDICA'!G7</f>
        <v xml:space="preserve">CONSORCIO T Y T </v>
      </c>
      <c r="J10" s="257"/>
      <c r="K10" s="257" t="str">
        <f>'VERIFICACIÓN JURIDICA'!I7</f>
        <v>MANUEL JURADO HERRERA</v>
      </c>
      <c r="L10" s="257"/>
      <c r="M10" s="166"/>
    </row>
    <row r="11" spans="1:13" ht="25.5" x14ac:dyDescent="0.2">
      <c r="A11" s="245"/>
      <c r="B11" s="247"/>
      <c r="C11" s="113" t="s">
        <v>145</v>
      </c>
      <c r="D11" s="113" t="s">
        <v>97</v>
      </c>
      <c r="E11" s="113" t="s">
        <v>145</v>
      </c>
      <c r="F11" s="113" t="s">
        <v>97</v>
      </c>
      <c r="G11" s="113" t="s">
        <v>145</v>
      </c>
      <c r="H11" s="113" t="s">
        <v>97</v>
      </c>
      <c r="I11" s="113" t="s">
        <v>145</v>
      </c>
      <c r="J11" s="113" t="s">
        <v>97</v>
      </c>
      <c r="K11" s="113" t="s">
        <v>145</v>
      </c>
      <c r="L11" s="113" t="s">
        <v>97</v>
      </c>
      <c r="M11" s="167"/>
    </row>
    <row r="12" spans="1:13" x14ac:dyDescent="0.2">
      <c r="A12" s="168"/>
      <c r="B12" s="169"/>
      <c r="C12" s="169"/>
      <c r="D12" s="169"/>
      <c r="E12" s="169"/>
      <c r="F12" s="169"/>
      <c r="G12" s="169"/>
      <c r="H12" s="169"/>
      <c r="I12" s="169"/>
      <c r="J12" s="169"/>
      <c r="K12" s="169"/>
      <c r="L12" s="169"/>
      <c r="M12" s="161"/>
    </row>
    <row r="13" spans="1:13" ht="22.5" customHeight="1" x14ac:dyDescent="0.2">
      <c r="A13" s="185"/>
      <c r="B13" s="193" t="s">
        <v>167</v>
      </c>
      <c r="C13" s="194"/>
      <c r="D13" s="194"/>
      <c r="E13" s="178"/>
      <c r="F13" s="178"/>
      <c r="G13" s="178"/>
      <c r="H13" s="178"/>
      <c r="I13" s="178"/>
      <c r="J13" s="178"/>
      <c r="K13" s="178"/>
      <c r="L13" s="178"/>
      <c r="M13" s="167"/>
    </row>
    <row r="14" spans="1:13" ht="25.5" x14ac:dyDescent="0.2">
      <c r="A14" s="185"/>
      <c r="B14" s="190" t="s">
        <v>168</v>
      </c>
      <c r="C14" s="192" t="s">
        <v>107</v>
      </c>
      <c r="D14" s="113">
        <v>0</v>
      </c>
      <c r="E14" s="268" t="s">
        <v>200</v>
      </c>
      <c r="F14" s="268">
        <v>150</v>
      </c>
      <c r="G14" s="268" t="s">
        <v>201</v>
      </c>
      <c r="H14" s="268">
        <v>150</v>
      </c>
      <c r="I14" s="268" t="s">
        <v>214</v>
      </c>
      <c r="J14" s="268">
        <v>150</v>
      </c>
      <c r="K14" s="268" t="s">
        <v>201</v>
      </c>
      <c r="L14" s="268">
        <v>150</v>
      </c>
      <c r="M14" s="167"/>
    </row>
    <row r="15" spans="1:13" ht="25.5" x14ac:dyDescent="0.2">
      <c r="A15" s="185"/>
      <c r="B15" s="190" t="s">
        <v>169</v>
      </c>
      <c r="C15" s="192" t="s">
        <v>107</v>
      </c>
      <c r="D15" s="170">
        <v>100</v>
      </c>
      <c r="E15" s="269"/>
      <c r="F15" s="269"/>
      <c r="G15" s="269"/>
      <c r="H15" s="269"/>
      <c r="I15" s="269"/>
      <c r="J15" s="269"/>
      <c r="K15" s="269"/>
      <c r="L15" s="269"/>
      <c r="M15" s="167"/>
    </row>
    <row r="16" spans="1:13" ht="25.5" x14ac:dyDescent="0.2">
      <c r="A16" s="186"/>
      <c r="B16" s="191" t="s">
        <v>170</v>
      </c>
      <c r="C16" s="192" t="s">
        <v>107</v>
      </c>
      <c r="D16" s="170">
        <v>150</v>
      </c>
      <c r="E16" s="270"/>
      <c r="F16" s="270"/>
      <c r="G16" s="270"/>
      <c r="H16" s="270"/>
      <c r="I16" s="270"/>
      <c r="J16" s="270"/>
      <c r="K16" s="270"/>
      <c r="L16" s="270"/>
      <c r="M16" s="167"/>
    </row>
    <row r="17" spans="1:13" ht="38.25" x14ac:dyDescent="0.2">
      <c r="A17" s="186"/>
      <c r="B17" s="189" t="s">
        <v>171</v>
      </c>
      <c r="C17" s="195"/>
      <c r="D17" s="170"/>
      <c r="E17" s="188"/>
      <c r="F17" s="170"/>
      <c r="G17" s="188"/>
      <c r="H17" s="170"/>
      <c r="I17" s="188"/>
      <c r="J17" s="170"/>
      <c r="K17" s="188"/>
      <c r="L17" s="170"/>
      <c r="M17" s="167"/>
    </row>
    <row r="18" spans="1:13" ht="28.5" customHeight="1" x14ac:dyDescent="0.2">
      <c r="A18" s="186"/>
      <c r="B18" s="187" t="s">
        <v>172</v>
      </c>
      <c r="C18" s="192" t="s">
        <v>107</v>
      </c>
      <c r="D18" s="170">
        <v>0</v>
      </c>
      <c r="E18" s="268" t="s">
        <v>231</v>
      </c>
      <c r="F18" s="268">
        <v>150</v>
      </c>
      <c r="G18" s="268" t="s">
        <v>199</v>
      </c>
      <c r="H18" s="268">
        <v>150</v>
      </c>
      <c r="I18" s="268" t="s">
        <v>217</v>
      </c>
      <c r="J18" s="271">
        <v>0</v>
      </c>
      <c r="K18" s="268" t="s">
        <v>199</v>
      </c>
      <c r="L18" s="268">
        <v>150</v>
      </c>
      <c r="M18" s="167"/>
    </row>
    <row r="19" spans="1:13" ht="22.5" customHeight="1" x14ac:dyDescent="0.2">
      <c r="A19" s="186"/>
      <c r="B19" s="187" t="s">
        <v>173</v>
      </c>
      <c r="C19" s="192" t="s">
        <v>107</v>
      </c>
      <c r="D19" s="170">
        <v>100</v>
      </c>
      <c r="E19" s="269"/>
      <c r="F19" s="269"/>
      <c r="G19" s="269"/>
      <c r="H19" s="269"/>
      <c r="I19" s="269"/>
      <c r="J19" s="272"/>
      <c r="K19" s="269"/>
      <c r="L19" s="269"/>
      <c r="M19" s="167"/>
    </row>
    <row r="20" spans="1:13" ht="20.25" customHeight="1" x14ac:dyDescent="0.2">
      <c r="A20" s="186"/>
      <c r="B20" s="187" t="s">
        <v>174</v>
      </c>
      <c r="C20" s="192" t="s">
        <v>107</v>
      </c>
      <c r="D20" s="170">
        <v>150</v>
      </c>
      <c r="E20" s="270"/>
      <c r="F20" s="270"/>
      <c r="G20" s="270"/>
      <c r="H20" s="270"/>
      <c r="I20" s="270"/>
      <c r="J20" s="273"/>
      <c r="K20" s="270"/>
      <c r="L20" s="270"/>
      <c r="M20" s="167"/>
    </row>
    <row r="21" spans="1:13" ht="18" customHeight="1" x14ac:dyDescent="0.2">
      <c r="A21" s="163"/>
      <c r="B21" s="176" t="s">
        <v>133</v>
      </c>
      <c r="C21" s="112" t="s">
        <v>146</v>
      </c>
      <c r="D21" s="112">
        <f>MAX(D14:D16)+MAX(D18:D20)</f>
        <v>300</v>
      </c>
      <c r="E21" s="182"/>
      <c r="F21" s="182">
        <f>MAX(F14)+MAX(F18:F20)</f>
        <v>300</v>
      </c>
      <c r="G21" s="182"/>
      <c r="H21" s="182">
        <f>MAX(H14)+MAX(H18:H20)</f>
        <v>300</v>
      </c>
      <c r="I21" s="182"/>
      <c r="J21" s="182">
        <f>MAX(J14)+MAX(J18:J20)</f>
        <v>150</v>
      </c>
      <c r="K21" s="182"/>
      <c r="L21" s="182">
        <f>MAX(L14)+MAX(L18:L20)</f>
        <v>300</v>
      </c>
      <c r="M21" s="171"/>
    </row>
    <row r="23" spans="1:13" ht="15.75" x14ac:dyDescent="0.2">
      <c r="B23" s="87"/>
    </row>
    <row r="24" spans="1:13" x14ac:dyDescent="0.2">
      <c r="F24" s="95"/>
      <c r="H24" s="95"/>
      <c r="J24" s="95"/>
      <c r="L24" s="95"/>
    </row>
    <row r="25" spans="1:13" ht="15.75" x14ac:dyDescent="0.2">
      <c r="A25" s="172"/>
      <c r="B25" s="173"/>
      <c r="C25" s="172"/>
      <c r="D25" s="172"/>
      <c r="E25" s="94"/>
      <c r="F25" s="95"/>
      <c r="G25" s="94"/>
      <c r="H25" s="95"/>
      <c r="I25" s="94"/>
      <c r="J25" s="95"/>
      <c r="K25" s="94"/>
      <c r="L25" s="95"/>
      <c r="M25" s="172"/>
    </row>
    <row r="26" spans="1:13" ht="15.75" x14ac:dyDescent="0.25">
      <c r="A26" s="174"/>
      <c r="B26" s="98"/>
      <c r="C26" s="98"/>
      <c r="D26" s="98"/>
      <c r="E26" s="97"/>
      <c r="F26" s="95"/>
      <c r="G26" s="97"/>
      <c r="H26" s="95"/>
      <c r="I26" s="97"/>
      <c r="J26" s="95"/>
      <c r="K26" s="97"/>
      <c r="L26" s="95"/>
      <c r="M26" s="98"/>
    </row>
    <row r="27" spans="1:13" s="90" customFormat="1" ht="15.75" x14ac:dyDescent="0.2">
      <c r="A27" s="93"/>
      <c r="B27" s="97"/>
      <c r="C27" s="94"/>
      <c r="D27" s="95"/>
      <c r="E27" s="95"/>
      <c r="F27" s="94"/>
      <c r="G27" s="95"/>
      <c r="H27" s="94"/>
      <c r="I27" s="95"/>
      <c r="J27" s="94"/>
    </row>
    <row r="28" spans="1:13" s="90" customFormat="1" ht="15.75" x14ac:dyDescent="0.25">
      <c r="A28" s="93"/>
      <c r="B28" s="98"/>
      <c r="C28" s="94"/>
      <c r="D28" s="95"/>
      <c r="E28" s="95"/>
      <c r="F28" s="94"/>
      <c r="G28" s="95"/>
      <c r="H28" s="94"/>
      <c r="I28" s="95"/>
      <c r="J28" s="94"/>
    </row>
    <row r="29" spans="1:13" s="90" customFormat="1" ht="15.75" x14ac:dyDescent="0.25">
      <c r="A29" s="93"/>
      <c r="B29" s="98"/>
      <c r="C29" s="94"/>
      <c r="D29" s="95"/>
      <c r="E29" s="95"/>
      <c r="F29" s="94"/>
      <c r="G29" s="95"/>
      <c r="H29" s="94"/>
      <c r="I29" s="95"/>
      <c r="J29" s="94"/>
    </row>
    <row r="30" spans="1:13" s="90" customFormat="1" ht="15.75" x14ac:dyDescent="0.25">
      <c r="A30" s="93"/>
      <c r="B30" s="98"/>
      <c r="C30" s="94"/>
      <c r="D30" s="95"/>
      <c r="E30" s="95"/>
      <c r="F30" s="94"/>
      <c r="G30" s="95"/>
      <c r="H30" s="94"/>
      <c r="I30" s="95"/>
      <c r="J30" s="94"/>
    </row>
    <row r="31" spans="1:13" s="90" customFormat="1" ht="15.75" x14ac:dyDescent="0.25">
      <c r="A31" s="93"/>
      <c r="B31" s="98"/>
      <c r="C31" s="94"/>
      <c r="D31" s="95"/>
      <c r="E31" s="95"/>
      <c r="F31" s="94"/>
      <c r="G31" s="95"/>
      <c r="H31" s="94"/>
      <c r="I31" s="95"/>
      <c r="J31" s="94"/>
    </row>
    <row r="32" spans="1:13" s="90" customFormat="1" ht="15.75" x14ac:dyDescent="0.2">
      <c r="A32" s="93"/>
      <c r="B32" s="97"/>
      <c r="C32" s="94"/>
      <c r="D32" s="95"/>
      <c r="E32" s="95"/>
      <c r="F32" s="94"/>
      <c r="G32" s="95"/>
      <c r="H32" s="94"/>
      <c r="I32" s="95"/>
      <c r="J32" s="94"/>
    </row>
    <row r="33" spans="1:13" s="90" customFormat="1" ht="15.75" x14ac:dyDescent="0.25">
      <c r="A33" s="93"/>
      <c r="B33" s="98"/>
      <c r="C33" s="94"/>
      <c r="D33" s="95"/>
      <c r="E33" s="95"/>
      <c r="F33" s="94"/>
      <c r="G33" s="95"/>
      <c r="H33" s="94"/>
      <c r="I33" s="95"/>
      <c r="J33" s="94"/>
    </row>
    <row r="34" spans="1:13" s="90" customFormat="1" ht="12.75" customHeight="1" x14ac:dyDescent="0.2">
      <c r="A34" s="93"/>
      <c r="B34" s="94"/>
      <c r="C34" s="94"/>
      <c r="D34" s="95"/>
      <c r="E34" s="95"/>
      <c r="F34" s="94"/>
      <c r="G34" s="95"/>
      <c r="H34" s="94"/>
      <c r="I34" s="95"/>
      <c r="J34" s="94"/>
    </row>
    <row r="35" spans="1:13" s="90" customFormat="1" ht="12.75" customHeight="1" x14ac:dyDescent="0.2">
      <c r="A35" s="93"/>
      <c r="B35" s="94"/>
      <c r="C35" s="94"/>
      <c r="D35" s="95"/>
      <c r="E35" s="95"/>
      <c r="F35" s="94"/>
      <c r="G35" s="95"/>
      <c r="H35" s="94"/>
      <c r="I35" s="95"/>
      <c r="J35" s="94"/>
    </row>
    <row r="36" spans="1:13" s="90" customFormat="1" ht="12.75" customHeight="1" x14ac:dyDescent="0.2">
      <c r="A36" s="93"/>
      <c r="B36" s="94"/>
      <c r="C36" s="94"/>
      <c r="D36" s="95"/>
      <c r="E36" s="95"/>
      <c r="F36" s="94"/>
      <c r="G36" s="95"/>
      <c r="H36" s="94"/>
      <c r="I36" s="95"/>
      <c r="J36" s="94"/>
    </row>
    <row r="37" spans="1:13" s="90" customFormat="1" ht="14.25" customHeight="1" x14ac:dyDescent="0.25">
      <c r="A37" s="93"/>
      <c r="B37" s="98"/>
      <c r="C37" s="98"/>
      <c r="D37" s="99"/>
      <c r="E37" s="99"/>
      <c r="F37" s="98"/>
      <c r="G37" s="99"/>
      <c r="H37" s="98"/>
      <c r="I37" s="99"/>
      <c r="J37" s="98"/>
    </row>
    <row r="38" spans="1:13" s="90" customFormat="1" ht="15.75" x14ac:dyDescent="0.2">
      <c r="A38" s="93"/>
      <c r="B38" s="97"/>
      <c r="C38" s="95"/>
      <c r="D38" s="97"/>
      <c r="E38" s="97"/>
      <c r="F38" s="97"/>
      <c r="G38" s="97"/>
      <c r="H38" s="97"/>
      <c r="I38" s="97"/>
      <c r="J38" s="97"/>
    </row>
    <row r="39" spans="1:13" s="90" customFormat="1" ht="15.75" x14ac:dyDescent="0.25">
      <c r="A39" s="93"/>
      <c r="B39" s="98"/>
      <c r="C39" s="95"/>
      <c r="D39" s="99"/>
      <c r="E39" s="99"/>
      <c r="F39" s="98"/>
      <c r="G39" s="99"/>
      <c r="H39" s="98"/>
      <c r="I39" s="99"/>
      <c r="J39" s="98"/>
    </row>
    <row r="40" spans="1:13" s="90" customFormat="1" ht="15.75" x14ac:dyDescent="0.25">
      <c r="A40" s="93"/>
      <c r="B40" s="98"/>
      <c r="C40" s="95"/>
      <c r="D40" s="99"/>
      <c r="E40" s="99"/>
      <c r="F40" s="98"/>
      <c r="G40" s="99"/>
      <c r="H40" s="98"/>
      <c r="I40" s="99"/>
      <c r="J40" s="98"/>
    </row>
    <row r="41" spans="1:13" ht="15.75" x14ac:dyDescent="0.25">
      <c r="A41" s="97"/>
      <c r="B41" s="98"/>
      <c r="C41" s="98"/>
      <c r="D41" s="98"/>
      <c r="E41" s="98"/>
      <c r="F41" s="95"/>
      <c r="G41" s="98"/>
      <c r="H41" s="95"/>
      <c r="I41" s="98"/>
      <c r="J41" s="95"/>
      <c r="K41" s="98"/>
      <c r="L41" s="95"/>
      <c r="M41" s="98"/>
    </row>
    <row r="42" spans="1:13" ht="15.75" x14ac:dyDescent="0.25">
      <c r="B42" s="90"/>
      <c r="C42" s="90"/>
      <c r="D42" s="90"/>
      <c r="E42" s="98"/>
      <c r="F42" s="99"/>
      <c r="G42" s="98"/>
      <c r="H42" s="99"/>
      <c r="I42" s="98"/>
      <c r="J42" s="99"/>
      <c r="K42" s="98"/>
      <c r="L42" s="99"/>
      <c r="M42" s="90"/>
    </row>
    <row r="43" spans="1:13" ht="15.75" x14ac:dyDescent="0.2">
      <c r="B43" s="97"/>
      <c r="C43" s="95"/>
      <c r="D43" s="95"/>
      <c r="F43" s="97"/>
      <c r="H43" s="97"/>
      <c r="J43" s="97"/>
      <c r="L43" s="97"/>
      <c r="M43" s="95"/>
    </row>
    <row r="44" spans="1:13" ht="15.75" x14ac:dyDescent="0.25">
      <c r="B44" s="98"/>
      <c r="F44" s="99"/>
      <c r="H44" s="99"/>
      <c r="J44" s="99"/>
      <c r="L44" s="99"/>
    </row>
    <row r="45" spans="1:13" ht="15.75" x14ac:dyDescent="0.25">
      <c r="B45" s="98"/>
      <c r="F45" s="99"/>
      <c r="H45" s="99"/>
      <c r="J45" s="99"/>
      <c r="L45" s="99"/>
    </row>
  </sheetData>
  <mergeCells count="29">
    <mergeCell ref="I10:J10"/>
    <mergeCell ref="K9:L9"/>
    <mergeCell ref="K10:L10"/>
    <mergeCell ref="A10:A11"/>
    <mergeCell ref="B10:B11"/>
    <mergeCell ref="C10:D10"/>
    <mergeCell ref="E10:F10"/>
    <mergeCell ref="G10:H10"/>
    <mergeCell ref="A7:D7"/>
    <mergeCell ref="C9:D9"/>
    <mergeCell ref="E9:F9"/>
    <mergeCell ref="G9:H9"/>
    <mergeCell ref="I9:J9"/>
    <mergeCell ref="J14:J16"/>
    <mergeCell ref="K14:K16"/>
    <mergeCell ref="L14:L16"/>
    <mergeCell ref="E18:E20"/>
    <mergeCell ref="F18:F20"/>
    <mergeCell ref="G18:G20"/>
    <mergeCell ref="H18:H20"/>
    <mergeCell ref="I18:I20"/>
    <mergeCell ref="J18:J20"/>
    <mergeCell ref="K18:K20"/>
    <mergeCell ref="L18:L20"/>
    <mergeCell ref="E14:E16"/>
    <mergeCell ref="G14:G16"/>
    <mergeCell ref="F14:F16"/>
    <mergeCell ref="H14:H16"/>
    <mergeCell ref="I14:I16"/>
  </mergeCells>
  <conditionalFormatting sqref="D14:D20 M14:M20 E14:J14 L14 E17:J17 L17:L18 E18 G18:K18">
    <cfRule type="cellIs" dxfId="5" priority="42" operator="equal">
      <formula>"NO"</formula>
    </cfRule>
  </conditionalFormatting>
  <conditionalFormatting sqref="K17">
    <cfRule type="cellIs" dxfId="4" priority="6" operator="equal">
      <formula>"NO"</formula>
    </cfRule>
  </conditionalFormatting>
  <conditionalFormatting sqref="K14">
    <cfRule type="cellIs" dxfId="3" priority="3" operator="equal">
      <formula>"NO"</formula>
    </cfRule>
  </conditionalFormatting>
  <conditionalFormatting sqref="C14:C19">
    <cfRule type="cellIs" dxfId="2" priority="5" operator="equal">
      <formula>"NO"</formula>
    </cfRule>
  </conditionalFormatting>
  <conditionalFormatting sqref="C20">
    <cfRule type="cellIs" dxfId="1" priority="4" operator="equal">
      <formula>"NO"</formula>
    </cfRule>
  </conditionalFormatting>
  <conditionalFormatting sqref="F18">
    <cfRule type="cellIs" dxfId="0"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9" t="s">
        <v>85</v>
      </c>
      <c r="B1" s="279"/>
      <c r="C1" s="279"/>
      <c r="D1" s="279"/>
      <c r="E1" s="279"/>
      <c r="F1" s="279"/>
    </row>
    <row r="2" spans="1:6" x14ac:dyDescent="0.25">
      <c r="A2" s="279"/>
      <c r="B2" s="279"/>
      <c r="C2" s="279"/>
      <c r="D2" s="279"/>
      <c r="E2" s="279"/>
      <c r="F2" s="279"/>
    </row>
    <row r="3" spans="1:6" ht="18" customHeight="1" x14ac:dyDescent="0.25">
      <c r="A3" s="280" t="s">
        <v>63</v>
      </c>
      <c r="B3" s="280"/>
      <c r="C3" s="280"/>
      <c r="D3" s="280"/>
      <c r="E3" s="280"/>
      <c r="F3" s="280"/>
    </row>
    <row r="4" spans="1:6" ht="59.25" customHeight="1" x14ac:dyDescent="0.25">
      <c r="A4" s="280"/>
      <c r="B4" s="280"/>
      <c r="C4" s="280"/>
      <c r="D4" s="280"/>
      <c r="E4" s="280"/>
      <c r="F4" s="280"/>
    </row>
    <row r="5" spans="1:6" x14ac:dyDescent="0.25">
      <c r="A5" s="280"/>
      <c r="B5" s="280"/>
      <c r="C5" s="280"/>
      <c r="D5" s="280"/>
      <c r="E5" s="280"/>
      <c r="F5" s="280"/>
    </row>
    <row r="6" spans="1:6" ht="15" customHeight="1" x14ac:dyDescent="0.25">
      <c r="A6" s="281" t="s">
        <v>88</v>
      </c>
      <c r="B6" s="281"/>
      <c r="C6" s="281"/>
      <c r="D6" s="281"/>
      <c r="E6" s="281"/>
      <c r="F6" s="281"/>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VERIFICACIÓN JURIDICA</vt:lpstr>
      <vt:lpstr>VERIFICACIÓN FINANCIERA</vt:lpstr>
      <vt:lpstr>VERIFICACION TECNICA</vt:lpstr>
      <vt:lpstr>VTE</vt:lpstr>
      <vt:lpstr>CALIFICACION ADICIONAL</vt:lpstr>
      <vt:lpstr>PROPUESTA ECONOMICA</vt:lpstr>
      <vt:lpstr>'CALIFICACION ADICIONAL'!Área_de_impresión</vt:lpstr>
      <vt:lpstr>'VERIFICACIÓN JURIDICA'!Área_de_impresión</vt:lpstr>
      <vt:lpstr>'VERIFICACION TECNICA'!Área_de_impresión</vt:lpstr>
      <vt:lpstr>'VERIFICACION TECNICA'!formula</vt:lpstr>
      <vt:lpstr>'CALIFICACION ADICIONAL'!Títulos_a_imprimir</vt:lpstr>
      <vt:lpstr>'VERIFICACIÓN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2017-09-05T21:11:09Z</cp:lastPrinted>
  <dcterms:created xsi:type="dcterms:W3CDTF">2009-02-06T14:59:26Z</dcterms:created>
  <dcterms:modified xsi:type="dcterms:W3CDTF">2019-03-08T17:11:12Z</dcterms:modified>
</cp:coreProperties>
</file>